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'Sheet2'!$A$1:$J$205</definedName>
  </definedNames>
  <calcPr fullCalcOnLoad="1"/>
</workbook>
</file>

<file path=xl/sharedStrings.xml><?xml version="1.0" encoding="utf-8"?>
<sst xmlns="http://schemas.openxmlformats.org/spreadsheetml/2006/main" count="338" uniqueCount="250">
  <si>
    <t>Unit cost</t>
  </si>
  <si>
    <t>Year1</t>
  </si>
  <si>
    <t>Year2</t>
  </si>
  <si>
    <t>Year 3</t>
  </si>
  <si>
    <t>US$</t>
  </si>
  <si>
    <t>Educational Materials(Pre-school/ECCD Centers)</t>
  </si>
  <si>
    <t>Exercise books</t>
  </si>
  <si>
    <t>Resource books for educators/pre-school teachers</t>
  </si>
  <si>
    <t>Creative  materials</t>
  </si>
  <si>
    <t>Childrens's Puzzles</t>
  </si>
  <si>
    <t>Games and Toys</t>
  </si>
  <si>
    <t>Threading and Construction Toys</t>
  </si>
  <si>
    <t>Blocks</t>
  </si>
  <si>
    <t>Fun with Games</t>
  </si>
  <si>
    <t>Musical Instruments</t>
  </si>
  <si>
    <t>Fantasy Play</t>
  </si>
  <si>
    <t>Outdoor Play Equipment</t>
  </si>
  <si>
    <t>Posters</t>
  </si>
  <si>
    <t>Toys &amp; Educational Equipment Kits</t>
  </si>
  <si>
    <t>Bond paper</t>
  </si>
  <si>
    <t>Chairs</t>
  </si>
  <si>
    <t>Desks</t>
  </si>
  <si>
    <t>Child weight scale</t>
  </si>
  <si>
    <t xml:space="preserve"> Sub-Total</t>
  </si>
  <si>
    <t>Educational Materials(Primary-school)</t>
  </si>
  <si>
    <t>Resource books for educators/primary school teachers</t>
  </si>
  <si>
    <t>Rubbers</t>
  </si>
  <si>
    <t>Chart Board</t>
  </si>
  <si>
    <t>Bond Paper</t>
  </si>
  <si>
    <t>Wall charts/Posters</t>
  </si>
  <si>
    <t>Crayons</t>
  </si>
  <si>
    <t>Chalk(assorted)</t>
  </si>
  <si>
    <t>Balls</t>
  </si>
  <si>
    <t>Lockable drawers</t>
  </si>
  <si>
    <t>Text books</t>
  </si>
  <si>
    <t>Sub-Total:</t>
  </si>
  <si>
    <t>Networking strengthening</t>
  </si>
  <si>
    <t>Meetings</t>
  </si>
  <si>
    <t>Workshops</t>
  </si>
  <si>
    <t>Round Table discussions</t>
  </si>
  <si>
    <t>Seminars</t>
  </si>
  <si>
    <t>Exchange visits</t>
  </si>
  <si>
    <t>Study tours</t>
  </si>
  <si>
    <t>Conferences (national,regional and international)</t>
  </si>
  <si>
    <t>Trainings</t>
  </si>
  <si>
    <t>Training materials</t>
  </si>
  <si>
    <t>Training of community caregivers</t>
  </si>
  <si>
    <t>Training of community Enablers</t>
  </si>
  <si>
    <t>Training of school Management committees</t>
  </si>
  <si>
    <t>Training of TBAs</t>
  </si>
  <si>
    <t>Meeting with the parents</t>
  </si>
  <si>
    <t>Training Programme for Parents</t>
  </si>
  <si>
    <t>Econonomic empowerment ( Com Support Groups)</t>
  </si>
  <si>
    <t>Sub-Total</t>
  </si>
  <si>
    <t>Local Transport</t>
  </si>
  <si>
    <t>Fuel</t>
  </si>
  <si>
    <t>Vehicle maintenance</t>
  </si>
  <si>
    <t>Vehicle insurance</t>
  </si>
  <si>
    <t>Motor bike Insurance</t>
  </si>
  <si>
    <t>Motor bike Maintence</t>
  </si>
  <si>
    <t xml:space="preserve">    Sub-Total</t>
  </si>
  <si>
    <t>MONITORING AND EVALUATION</t>
  </si>
  <si>
    <t>Auditing</t>
  </si>
  <si>
    <t>SUB-TOTAL</t>
  </si>
  <si>
    <t>Information, Lobbying and advocacy</t>
  </si>
  <si>
    <t xml:space="preserve">Conduct action oriented research </t>
  </si>
  <si>
    <t>Information ( Brochures/ T-shirts/ Flyers etc)</t>
  </si>
  <si>
    <t>Air TV documentary on the work of the CHILDHOPE</t>
  </si>
  <si>
    <t>Radio  and TV discussions</t>
  </si>
  <si>
    <t>Advocay skills building trainings</t>
  </si>
  <si>
    <t>Capital Equipment</t>
  </si>
  <si>
    <t>Computer hardware (inc. printer)</t>
  </si>
  <si>
    <t>Photocopier</t>
  </si>
  <si>
    <t>Fax machine</t>
  </si>
  <si>
    <t>Motor bikes</t>
  </si>
  <si>
    <t>4WD Vehicle</t>
  </si>
  <si>
    <t xml:space="preserve"> Printer</t>
  </si>
  <si>
    <t>Scanner</t>
  </si>
  <si>
    <t xml:space="preserve"> Digital camera</t>
  </si>
  <si>
    <t>Memory stick</t>
  </si>
  <si>
    <t>Lap top</t>
  </si>
  <si>
    <t>Programme Administration</t>
  </si>
  <si>
    <t>Stationery</t>
  </si>
  <si>
    <t>Phone/fax</t>
  </si>
  <si>
    <t>E-mail/internet</t>
  </si>
  <si>
    <t>Courier</t>
  </si>
  <si>
    <t>Office rentals</t>
  </si>
  <si>
    <t>Water</t>
  </si>
  <si>
    <t>Electricity</t>
  </si>
  <si>
    <t>Bank charges</t>
  </si>
  <si>
    <t>Books, manuals, publications</t>
  </si>
  <si>
    <t>Office support</t>
  </si>
  <si>
    <t>INSTITUTOINAL STRENGTHING</t>
  </si>
  <si>
    <t>Human Resource Development</t>
  </si>
  <si>
    <t>Training equipment</t>
  </si>
  <si>
    <t>Secretariate Staff Cost</t>
  </si>
  <si>
    <t>National Programme Coordinator</t>
  </si>
  <si>
    <t xml:space="preserve">Finance and Administrative Manager </t>
  </si>
  <si>
    <t>Programme Manager</t>
  </si>
  <si>
    <t>Accounts Assistant</t>
  </si>
  <si>
    <t>Administrative Assistant</t>
  </si>
  <si>
    <t>Driver/mechanic</t>
  </si>
  <si>
    <t>Medical costs</t>
  </si>
  <si>
    <t>Gratuity</t>
  </si>
  <si>
    <t>Total cost</t>
  </si>
  <si>
    <t>Staff Recruitment</t>
  </si>
  <si>
    <t>Policy makers and planners  meetings</t>
  </si>
  <si>
    <t xml:space="preserve"> </t>
  </si>
  <si>
    <t>Lockable Drawers/ Tables</t>
  </si>
  <si>
    <t>Childerns Chairs</t>
  </si>
  <si>
    <t>Assorted colour paints</t>
  </si>
  <si>
    <t>Registar books</t>
  </si>
  <si>
    <t>Tables</t>
  </si>
  <si>
    <t>Dusters</t>
  </si>
  <si>
    <t>Pencils/ Pens</t>
  </si>
  <si>
    <t>Training Per Dium</t>
  </si>
  <si>
    <t>Up Keep allowances</t>
  </si>
  <si>
    <t>Consaultancy</t>
  </si>
  <si>
    <t>Office furniture</t>
  </si>
  <si>
    <t xml:space="preserve"> Three year project detailed Budget in US$</t>
  </si>
  <si>
    <t>Training of pre-school teachers/ Basic sch.teachers</t>
  </si>
  <si>
    <t xml:space="preserve">Qty/ </t>
  </si>
  <si>
    <t xml:space="preserve"> Freq</t>
  </si>
  <si>
    <t>Program Officer(1)</t>
  </si>
  <si>
    <t>Local travel/ field vists</t>
  </si>
  <si>
    <t>Digital camera</t>
  </si>
  <si>
    <t>Printer</t>
  </si>
  <si>
    <t>Refreshments</t>
  </si>
  <si>
    <t>Board meetings</t>
  </si>
  <si>
    <t>Memory sticks</t>
  </si>
  <si>
    <t>Childern`s Chairs</t>
  </si>
  <si>
    <t>Child weight scales</t>
  </si>
  <si>
    <t>Power Point Projector</t>
  </si>
  <si>
    <t>Lockable Drawers</t>
  </si>
  <si>
    <t>CHILDHOPE-ZAMBIA DETAILED BUDGET</t>
  </si>
  <si>
    <t>Monitoring and Evaluation</t>
  </si>
  <si>
    <t>Mid-Term and End -Term Evaluation</t>
  </si>
  <si>
    <t>Salt</t>
  </si>
  <si>
    <t>Motor Vehicle insurance</t>
  </si>
  <si>
    <t>Conforce wire</t>
  </si>
  <si>
    <t>Tying wire</t>
  </si>
  <si>
    <t>Responsibility Allowances</t>
  </si>
  <si>
    <t>Lunch</t>
  </si>
  <si>
    <t>No.of days/Freq</t>
  </si>
  <si>
    <t>Year 1</t>
  </si>
  <si>
    <t>Year 2</t>
  </si>
  <si>
    <t>Total  ZMK</t>
  </si>
  <si>
    <t>ZMK</t>
  </si>
  <si>
    <t>Purchase of mealie meal</t>
  </si>
  <si>
    <t>Purchase of soya meal</t>
  </si>
  <si>
    <t>Purchase of sugar</t>
  </si>
  <si>
    <t>Purchase of cooking oil</t>
  </si>
  <si>
    <t>Purchase skimmed milk</t>
  </si>
  <si>
    <t>Purchase of rice</t>
  </si>
  <si>
    <t>Health support for the children at the ECCDE  centers</t>
  </si>
  <si>
    <t>De-worming drugs</t>
  </si>
  <si>
    <t>Anti malaria drugs</t>
  </si>
  <si>
    <t>Panadol</t>
  </si>
  <si>
    <t>Anti- diarrhea drugs</t>
  </si>
  <si>
    <t>Anti -bilharzias drugs</t>
  </si>
  <si>
    <t>Subtotal:</t>
  </si>
  <si>
    <t>Vitamin drugs</t>
  </si>
  <si>
    <t>Sensitizing community members on Early childhood development</t>
  </si>
  <si>
    <t>Mobilization and formation of drama groups</t>
  </si>
  <si>
    <t>Purchase of drums</t>
  </si>
  <si>
    <t>Purchase  drama attire</t>
  </si>
  <si>
    <t>Refreshments/snacks</t>
  </si>
  <si>
    <t>Transport refunds for the drama groups</t>
  </si>
  <si>
    <t>Purchase and printing T-shirts</t>
  </si>
  <si>
    <t>Printing of posters</t>
  </si>
  <si>
    <t>Printing of brochures</t>
  </si>
  <si>
    <t>Purchase and printing of caps</t>
  </si>
  <si>
    <t>Printing of fliers</t>
  </si>
  <si>
    <t xml:space="preserve">Construction of ECCDE centers </t>
  </si>
  <si>
    <t>Cement</t>
  </si>
  <si>
    <t>Iron sheets</t>
  </si>
  <si>
    <t>Roofing nails</t>
  </si>
  <si>
    <t>Wire nails</t>
  </si>
  <si>
    <t>Paint(Gloss)</t>
  </si>
  <si>
    <t xml:space="preserve">Ridges </t>
  </si>
  <si>
    <t xml:space="preserve">Anti -poison </t>
  </si>
  <si>
    <t>Wood preservative</t>
  </si>
  <si>
    <t>Brickforce wire</t>
  </si>
  <si>
    <t>Paint(PVC)</t>
  </si>
  <si>
    <t>No. of Qunty ./days</t>
  </si>
  <si>
    <t>Training community member/parents in Safe Motherhood</t>
  </si>
  <si>
    <t xml:space="preserve">Breakfast </t>
  </si>
  <si>
    <t xml:space="preserve">Lunch </t>
  </si>
  <si>
    <t>Health break</t>
  </si>
  <si>
    <t>Facilitation fees</t>
  </si>
  <si>
    <t>Facilitators accomodation</t>
  </si>
  <si>
    <t>DSA CHILDHOPE-ZAMBIA staff  and driver</t>
  </si>
  <si>
    <t>Participants transport refunds</t>
  </si>
  <si>
    <t>Hire of venue</t>
  </si>
  <si>
    <t>Stationery,printing and photocopying manuals</t>
  </si>
  <si>
    <t>Communication</t>
  </si>
  <si>
    <t>Supporting nutritional needs of pregnant and lactating mothers in communities</t>
  </si>
  <si>
    <t>Soya meal</t>
  </si>
  <si>
    <t>Calcium milk</t>
  </si>
  <si>
    <t>Iodized salt</t>
  </si>
  <si>
    <t>Fortified sugar</t>
  </si>
  <si>
    <t>Vegetable oil</t>
  </si>
  <si>
    <t>Kapenta</t>
  </si>
  <si>
    <t>Beans</t>
  </si>
  <si>
    <t>Purchase of goats</t>
  </si>
  <si>
    <t>Purchase of piglets</t>
  </si>
  <si>
    <t>Purchase of maize seed corn</t>
  </si>
  <si>
    <t>Purchase of fertilizer(urea)</t>
  </si>
  <si>
    <t>Purchase of fertilizer(basal dressing)</t>
  </si>
  <si>
    <t>Constrction of goat and pig pans</t>
  </si>
  <si>
    <t>Training Early Childhood Care, Development and Education Caregivers</t>
  </si>
  <si>
    <t>DSA CHILDHOPE-ZAMBIA staff and driver</t>
  </si>
  <si>
    <t>Stationery ,printing and photocopying of manuals</t>
  </si>
  <si>
    <t xml:space="preserve">Training Early Childhood Care, Development and Education Parent Management Committees </t>
  </si>
  <si>
    <t>Facilitators  accomodation</t>
  </si>
  <si>
    <t>Stationery,printing and photocopying of manuals</t>
  </si>
  <si>
    <t>Training Pre-school teachers in parent education on Early Childhood Care, Development and Education and child health.</t>
  </si>
  <si>
    <t xml:space="preserve">Beakfast </t>
  </si>
  <si>
    <t>Faciliation fees</t>
  </si>
  <si>
    <t>Participants  transport refunds</t>
  </si>
  <si>
    <t>Provision of assorted teaching and learning materials to ECCDE centers</t>
  </si>
  <si>
    <t>Nutrition support for the children at the ECCDE centers</t>
  </si>
  <si>
    <t>Workshops for teachers` refresher courses</t>
  </si>
  <si>
    <t>Administration support</t>
  </si>
  <si>
    <t>Motor vehicle expenses</t>
  </si>
  <si>
    <t>Project visits food and lodging</t>
  </si>
  <si>
    <t>Desk top Computers</t>
  </si>
  <si>
    <t>Camcorder</t>
  </si>
  <si>
    <t>Internet</t>
  </si>
  <si>
    <t>Phone bills</t>
  </si>
  <si>
    <t>National  Coordinator</t>
  </si>
  <si>
    <t>Accountant</t>
  </si>
  <si>
    <t>Program Officer</t>
  </si>
  <si>
    <t xml:space="preserve">Adminstrative assistant </t>
  </si>
  <si>
    <t>Grandtotal:</t>
  </si>
  <si>
    <t>Vehicle mentainance</t>
  </si>
  <si>
    <t xml:space="preserve">Motor Vehicle mentainance </t>
  </si>
  <si>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Promotion of food security at community level.</t>
    </r>
  </si>
  <si>
    <t>THREE YEARS  PROJECTED BUDGET IN ZAMBIAN KWACHA</t>
  </si>
  <si>
    <t>Coordination meetings</t>
  </si>
  <si>
    <t>Total  US$</t>
  </si>
  <si>
    <t>Bricks</t>
  </si>
  <si>
    <t>Roofing planks</t>
  </si>
  <si>
    <t>Doors</t>
  </si>
  <si>
    <t>Motice locks</t>
  </si>
  <si>
    <t>Window patty</t>
  </si>
  <si>
    <t>Window frames</t>
  </si>
  <si>
    <t>Roofing ridges</t>
  </si>
  <si>
    <t>Air vents</t>
  </si>
  <si>
    <t>Purchase of  a  4x4 vehicle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</si>
</sst>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</numFmts>
  <fonts count="51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Times New Roman"/>
      <family val="1"/>
    </font>
    <font>
      <b/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sz val="9"/>
      <name val="Goudy Old Style"/>
      <family val="1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1"/>
      <name val="Symbol"/>
      <family val="1"/>
    </font>
    <font>
      <b/>
      <sz val="11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31" borderId="0" applyNumberFormat="0" applyBorder="0" applyAlignment="0" applyProtection="0"/>
    <xf numFmtId="0" fontId="26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3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31" borderId="1" applyNumberFormat="0" applyAlignment="0" applyProtection="0"/>
    <xf numFmtId="0" fontId="23" fillId="0" borderId="6" applyNumberFormat="0" applyFill="0" applyAlignment="0" applyProtection="0"/>
    <xf numFmtId="0" fontId="18" fillId="37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21" fillId="33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43" fontId="1" fillId="0" borderId="10" xfId="60" applyFont="1" applyBorder="1" applyAlignment="1">
      <alignment horizontal="left"/>
    </xf>
    <xf numFmtId="3" fontId="8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38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43" fontId="1" fillId="0" borderId="10" xfId="60" applyFont="1" applyBorder="1" applyAlignment="1">
      <alignment horizontal="right"/>
    </xf>
    <xf numFmtId="43" fontId="1" fillId="0" borderId="10" xfId="60" applyFont="1" applyBorder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43" fontId="3" fillId="0" borderId="10" xfId="60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3" fontId="7" fillId="0" borderId="10" xfId="60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horizontal="justify"/>
    </xf>
    <xf numFmtId="43" fontId="6" fillId="0" borderId="10" xfId="60" applyFont="1" applyBorder="1" applyAlignment="1">
      <alignment horizontal="right"/>
    </xf>
    <xf numFmtId="0" fontId="9" fillId="0" borderId="10" xfId="0" applyFont="1" applyBorder="1" applyAlignment="1">
      <alignment/>
    </xf>
    <xf numFmtId="172" fontId="1" fillId="0" borderId="12" xfId="60" applyNumberFormat="1" applyFont="1" applyBorder="1" applyAlignment="1">
      <alignment horizontal="right"/>
    </xf>
    <xf numFmtId="43" fontId="3" fillId="0" borderId="13" xfId="60" applyFont="1" applyBorder="1" applyAlignment="1">
      <alignment horizontal="right"/>
    </xf>
    <xf numFmtId="0" fontId="7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3" xfId="0" applyFont="1" applyBorder="1" applyAlignment="1">
      <alignment/>
    </xf>
    <xf numFmtId="3" fontId="4" fillId="0" borderId="12" xfId="0" applyNumberFormat="1" applyFont="1" applyBorder="1" applyAlignment="1">
      <alignment/>
    </xf>
    <xf numFmtId="43" fontId="6" fillId="0" borderId="13" xfId="60" applyFont="1" applyBorder="1" applyAlignment="1">
      <alignment horizontal="right"/>
    </xf>
    <xf numFmtId="43" fontId="8" fillId="0" borderId="13" xfId="60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43" fontId="1" fillId="0" borderId="13" xfId="60" applyFont="1" applyBorder="1" applyAlignment="1">
      <alignment horizontal="right"/>
    </xf>
    <xf numFmtId="172" fontId="1" fillId="0" borderId="13" xfId="60" applyNumberFormat="1" applyFont="1" applyBorder="1" applyAlignment="1">
      <alignment horizontal="right"/>
    </xf>
    <xf numFmtId="43" fontId="1" fillId="0" borderId="13" xfId="60" applyFont="1" applyBorder="1" applyAlignment="1">
      <alignment horizontal="right"/>
    </xf>
    <xf numFmtId="0" fontId="1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13" xfId="0" applyFont="1" applyBorder="1" applyAlignment="1">
      <alignment/>
    </xf>
    <xf numFmtId="172" fontId="3" fillId="0" borderId="10" xfId="60" applyNumberFormat="1" applyFont="1" applyBorder="1" applyAlignment="1">
      <alignment/>
    </xf>
    <xf numFmtId="172" fontId="1" fillId="0" borderId="10" xfId="60" applyNumberFormat="1" applyFont="1" applyBorder="1" applyAlignment="1">
      <alignment/>
    </xf>
    <xf numFmtId="172" fontId="1" fillId="0" borderId="10" xfId="60" applyNumberFormat="1" applyFont="1" applyBorder="1" applyAlignment="1">
      <alignment/>
    </xf>
    <xf numFmtId="172" fontId="1" fillId="0" borderId="10" xfId="6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6" fillId="0" borderId="23" xfId="0" applyFont="1" applyBorder="1" applyAlignment="1">
      <alignment/>
    </xf>
    <xf numFmtId="172" fontId="8" fillId="0" borderId="11" xfId="60" applyNumberFormat="1" applyFont="1" applyBorder="1" applyAlignment="1">
      <alignment/>
    </xf>
    <xf numFmtId="172" fontId="3" fillId="0" borderId="11" xfId="60" applyNumberFormat="1" applyFont="1" applyBorder="1" applyAlignment="1">
      <alignment horizontal="right"/>
    </xf>
    <xf numFmtId="172" fontId="1" fillId="0" borderId="10" xfId="60" applyNumberFormat="1" applyFont="1" applyBorder="1" applyAlignment="1">
      <alignment horizontal="right"/>
    </xf>
    <xf numFmtId="172" fontId="5" fillId="0" borderId="10" xfId="60" applyNumberFormat="1" applyFont="1" applyBorder="1" applyAlignment="1">
      <alignment/>
    </xf>
    <xf numFmtId="172" fontId="1" fillId="0" borderId="10" xfId="60" applyNumberFormat="1" applyFont="1" applyBorder="1" applyAlignment="1">
      <alignment horizontal="right"/>
    </xf>
    <xf numFmtId="172" fontId="5" fillId="0" borderId="10" xfId="6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172" fontId="7" fillId="0" borderId="10" xfId="60" applyNumberFormat="1" applyFont="1" applyBorder="1" applyAlignment="1">
      <alignment/>
    </xf>
    <xf numFmtId="172" fontId="9" fillId="0" borderId="10" xfId="60" applyNumberFormat="1" applyFont="1" applyBorder="1" applyAlignment="1">
      <alignment/>
    </xf>
    <xf numFmtId="172" fontId="9" fillId="0" borderId="12" xfId="6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172" fontId="4" fillId="0" borderId="10" xfId="60" applyNumberFormat="1" applyFont="1" applyBorder="1" applyAlignment="1">
      <alignment/>
    </xf>
    <xf numFmtId="172" fontId="4" fillId="0" borderId="11" xfId="60" applyNumberFormat="1" applyFont="1" applyBorder="1" applyAlignment="1">
      <alignment/>
    </xf>
    <xf numFmtId="172" fontId="4" fillId="38" borderId="10" xfId="60" applyNumberFormat="1" applyFont="1" applyFill="1" applyBorder="1" applyAlignment="1">
      <alignment/>
    </xf>
    <xf numFmtId="172" fontId="3" fillId="0" borderId="13" xfId="60" applyNumberFormat="1" applyFont="1" applyBorder="1" applyAlignment="1">
      <alignment horizontal="right"/>
    </xf>
    <xf numFmtId="172" fontId="4" fillId="0" borderId="11" xfId="60" applyNumberFormat="1" applyFont="1" applyBorder="1" applyAlignment="1">
      <alignment horizontal="right"/>
    </xf>
    <xf numFmtId="172" fontId="1" fillId="0" borderId="14" xfId="60" applyNumberFormat="1" applyFont="1" applyBorder="1" applyAlignment="1">
      <alignment/>
    </xf>
    <xf numFmtId="172" fontId="1" fillId="0" borderId="12" xfId="60" applyNumberFormat="1" applyFont="1" applyBorder="1" applyAlignment="1">
      <alignment/>
    </xf>
    <xf numFmtId="172" fontId="5" fillId="0" borderId="12" xfId="60" applyNumberFormat="1" applyFont="1" applyBorder="1" applyAlignment="1">
      <alignment/>
    </xf>
    <xf numFmtId="172" fontId="1" fillId="0" borderId="13" xfId="6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172" fontId="5" fillId="0" borderId="13" xfId="6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43" fontId="3" fillId="0" borderId="23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172" fontId="4" fillId="0" borderId="23" xfId="60" applyNumberFormat="1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172" fontId="3" fillId="0" borderId="10" xfId="60" applyNumberFormat="1" applyFont="1" applyBorder="1" applyAlignment="1">
      <alignment horizontal="right"/>
    </xf>
    <xf numFmtId="172" fontId="8" fillId="0" borderId="12" xfId="60" applyNumberFormat="1" applyFont="1" applyBorder="1" applyAlignment="1">
      <alignment/>
    </xf>
    <xf numFmtId="0" fontId="28" fillId="0" borderId="10" xfId="0" applyFont="1" applyBorder="1" applyAlignment="1">
      <alignment/>
    </xf>
    <xf numFmtId="43" fontId="3" fillId="0" borderId="11" xfId="60" applyFont="1" applyBorder="1" applyAlignment="1">
      <alignment horizontal="right"/>
    </xf>
    <xf numFmtId="172" fontId="28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1" fillId="0" borderId="0" xfId="60" applyNumberFormat="1" applyFont="1" applyBorder="1" applyAlignment="1">
      <alignment/>
    </xf>
    <xf numFmtId="172" fontId="29" fillId="0" borderId="0" xfId="60" applyNumberFormat="1" applyFont="1" applyBorder="1" applyAlignment="1">
      <alignment/>
    </xf>
    <xf numFmtId="43" fontId="30" fillId="0" borderId="10" xfId="60" applyFont="1" applyBorder="1" applyAlignment="1">
      <alignment/>
    </xf>
    <xf numFmtId="43" fontId="0" fillId="0" borderId="0" xfId="60" applyFont="1" applyAlignment="1">
      <alignment/>
    </xf>
    <xf numFmtId="0" fontId="33" fillId="39" borderId="24" xfId="0" applyFont="1" applyFill="1" applyBorder="1" applyAlignment="1">
      <alignment/>
    </xf>
    <xf numFmtId="0" fontId="33" fillId="39" borderId="25" xfId="0" applyFont="1" applyFill="1" applyBorder="1" applyAlignment="1">
      <alignment/>
    </xf>
    <xf numFmtId="0" fontId="30" fillId="39" borderId="24" xfId="0" applyFont="1" applyFill="1" applyBorder="1" applyAlignment="1">
      <alignment/>
    </xf>
    <xf numFmtId="43" fontId="30" fillId="39" borderId="24" xfId="60" applyFont="1" applyFill="1" applyBorder="1" applyAlignment="1">
      <alignment/>
    </xf>
    <xf numFmtId="43" fontId="30" fillId="39" borderId="24" xfId="60" applyFont="1" applyFill="1" applyBorder="1" applyAlignment="1">
      <alignment horizontal="right"/>
    </xf>
    <xf numFmtId="43" fontId="30" fillId="39" borderId="26" xfId="60" applyFont="1" applyFill="1" applyBorder="1" applyAlignment="1">
      <alignment horizontal="right"/>
    </xf>
    <xf numFmtId="0" fontId="30" fillId="39" borderId="27" xfId="0" applyFont="1" applyFill="1" applyBorder="1" applyAlignment="1">
      <alignment/>
    </xf>
    <xf numFmtId="43" fontId="30" fillId="39" borderId="13" xfId="60" applyFont="1" applyFill="1" applyBorder="1" applyAlignment="1">
      <alignment/>
    </xf>
    <xf numFmtId="172" fontId="30" fillId="39" borderId="13" xfId="60" applyNumberFormat="1" applyFont="1" applyFill="1" applyBorder="1" applyAlignment="1">
      <alignment/>
    </xf>
    <xf numFmtId="43" fontId="30" fillId="39" borderId="28" xfId="60" applyFont="1" applyFill="1" applyBorder="1" applyAlignment="1">
      <alignment/>
    </xf>
    <xf numFmtId="0" fontId="30" fillId="39" borderId="29" xfId="0" applyFont="1" applyFill="1" applyBorder="1" applyAlignment="1">
      <alignment/>
    </xf>
    <xf numFmtId="43" fontId="30" fillId="39" borderId="30" xfId="60" applyFont="1" applyFill="1" applyBorder="1" applyAlignment="1">
      <alignment/>
    </xf>
    <xf numFmtId="172" fontId="30" fillId="39" borderId="30" xfId="60" applyNumberFormat="1" applyFont="1" applyFill="1" applyBorder="1" applyAlignment="1">
      <alignment/>
    </xf>
    <xf numFmtId="43" fontId="30" fillId="39" borderId="31" xfId="60" applyFont="1" applyFill="1" applyBorder="1" applyAlignment="1">
      <alignment/>
    </xf>
    <xf numFmtId="0" fontId="30" fillId="39" borderId="18" xfId="0" applyFont="1" applyFill="1" applyBorder="1" applyAlignment="1">
      <alignment/>
    </xf>
    <xf numFmtId="43" fontId="30" fillId="39" borderId="10" xfId="60" applyFont="1" applyFill="1" applyBorder="1" applyAlignment="1">
      <alignment/>
    </xf>
    <xf numFmtId="172" fontId="30" fillId="39" borderId="10" xfId="60" applyNumberFormat="1" applyFont="1" applyFill="1" applyBorder="1" applyAlignment="1">
      <alignment/>
    </xf>
    <xf numFmtId="43" fontId="30" fillId="39" borderId="19" xfId="60" applyFont="1" applyFill="1" applyBorder="1" applyAlignment="1">
      <alignment/>
    </xf>
    <xf numFmtId="172" fontId="30" fillId="39" borderId="24" xfId="60" applyNumberFormat="1" applyFont="1" applyFill="1" applyBorder="1" applyAlignment="1">
      <alignment/>
    </xf>
    <xf numFmtId="43" fontId="33" fillId="39" borderId="24" xfId="60" applyFont="1" applyFill="1" applyBorder="1" applyAlignment="1">
      <alignment/>
    </xf>
    <xf numFmtId="43" fontId="33" fillId="39" borderId="26" xfId="60" applyFont="1" applyFill="1" applyBorder="1" applyAlignment="1">
      <alignment/>
    </xf>
    <xf numFmtId="0" fontId="30" fillId="39" borderId="30" xfId="0" applyFont="1" applyFill="1" applyBorder="1" applyAlignment="1">
      <alignment/>
    </xf>
    <xf numFmtId="3" fontId="30" fillId="39" borderId="31" xfId="0" applyNumberFormat="1" applyFont="1" applyFill="1" applyBorder="1" applyAlignment="1">
      <alignment/>
    </xf>
    <xf numFmtId="172" fontId="33" fillId="39" borderId="24" xfId="60" applyNumberFormat="1" applyFont="1" applyFill="1" applyBorder="1" applyAlignment="1">
      <alignment/>
    </xf>
    <xf numFmtId="3" fontId="30" fillId="39" borderId="26" xfId="0" applyNumberFormat="1" applyFont="1" applyFill="1" applyBorder="1" applyAlignment="1">
      <alignment/>
    </xf>
    <xf numFmtId="0" fontId="30" fillId="39" borderId="32" xfId="0" applyFont="1" applyFill="1" applyBorder="1" applyAlignment="1">
      <alignment/>
    </xf>
    <xf numFmtId="43" fontId="30" fillId="39" borderId="12" xfId="60" applyFont="1" applyFill="1" applyBorder="1" applyAlignment="1">
      <alignment/>
    </xf>
    <xf numFmtId="172" fontId="30" fillId="39" borderId="12" xfId="60" applyNumberFormat="1" applyFont="1" applyFill="1" applyBorder="1" applyAlignment="1">
      <alignment/>
    </xf>
    <xf numFmtId="43" fontId="30" fillId="39" borderId="33" xfId="60" applyFont="1" applyFill="1" applyBorder="1" applyAlignment="1">
      <alignment/>
    </xf>
    <xf numFmtId="43" fontId="30" fillId="39" borderId="26" xfId="60" applyFont="1" applyFill="1" applyBorder="1" applyAlignment="1">
      <alignment/>
    </xf>
    <xf numFmtId="0" fontId="33" fillId="39" borderId="34" xfId="0" applyFont="1" applyFill="1" applyBorder="1" applyAlignment="1">
      <alignment/>
    </xf>
    <xf numFmtId="0" fontId="30" fillId="39" borderId="35" xfId="0" applyFont="1" applyFill="1" applyBorder="1" applyAlignment="1">
      <alignment/>
    </xf>
    <xf numFmtId="172" fontId="30" fillId="39" borderId="35" xfId="60" applyNumberFormat="1" applyFont="1" applyFill="1" applyBorder="1" applyAlignment="1">
      <alignment/>
    </xf>
    <xf numFmtId="43" fontId="33" fillId="39" borderId="35" xfId="60" applyFont="1" applyFill="1" applyBorder="1" applyAlignment="1">
      <alignment/>
    </xf>
    <xf numFmtId="43" fontId="33" fillId="39" borderId="36" xfId="60" applyFont="1" applyFill="1" applyBorder="1" applyAlignment="1">
      <alignment/>
    </xf>
    <xf numFmtId="0" fontId="30" fillId="39" borderId="12" xfId="0" applyFont="1" applyFill="1" applyBorder="1" applyAlignment="1">
      <alignment/>
    </xf>
    <xf numFmtId="43" fontId="33" fillId="39" borderId="30" xfId="60" applyFont="1" applyFill="1" applyBorder="1" applyAlignment="1">
      <alignment/>
    </xf>
    <xf numFmtId="43" fontId="33" fillId="39" borderId="31" xfId="60" applyFont="1" applyFill="1" applyBorder="1" applyAlignment="1">
      <alignment/>
    </xf>
    <xf numFmtId="172" fontId="33" fillId="39" borderId="37" xfId="60" applyNumberFormat="1" applyFont="1" applyFill="1" applyBorder="1" applyAlignment="1">
      <alignment horizontal="right"/>
    </xf>
    <xf numFmtId="172" fontId="34" fillId="39" borderId="30" xfId="60" applyNumberFormat="1" applyFont="1" applyFill="1" applyBorder="1" applyAlignment="1">
      <alignment/>
    </xf>
    <xf numFmtId="172" fontId="34" fillId="39" borderId="24" xfId="60" applyNumberFormat="1" applyFont="1" applyFill="1" applyBorder="1" applyAlignment="1">
      <alignment/>
    </xf>
    <xf numFmtId="3" fontId="34" fillId="39" borderId="24" xfId="0" applyNumberFormat="1" applyFont="1" applyFill="1" applyBorder="1" applyAlignment="1">
      <alignment/>
    </xf>
    <xf numFmtId="3" fontId="35" fillId="39" borderId="24" xfId="0" applyNumberFormat="1" applyFont="1" applyFill="1" applyBorder="1" applyAlignment="1">
      <alignment/>
    </xf>
    <xf numFmtId="0" fontId="30" fillId="39" borderId="26" xfId="0" applyFont="1" applyFill="1" applyBorder="1" applyAlignment="1">
      <alignment/>
    </xf>
    <xf numFmtId="0" fontId="30" fillId="39" borderId="13" xfId="0" applyFont="1" applyFill="1" applyBorder="1" applyAlignment="1">
      <alignment/>
    </xf>
    <xf numFmtId="172" fontId="30" fillId="39" borderId="13" xfId="60" applyNumberFormat="1" applyFont="1" applyFill="1" applyBorder="1" applyAlignment="1">
      <alignment horizontal="right"/>
    </xf>
    <xf numFmtId="43" fontId="30" fillId="39" borderId="13" xfId="60" applyFont="1" applyFill="1" applyBorder="1" applyAlignment="1">
      <alignment horizontal="right"/>
    </xf>
    <xf numFmtId="0" fontId="30" fillId="39" borderId="10" xfId="0" applyFont="1" applyFill="1" applyBorder="1" applyAlignment="1">
      <alignment/>
    </xf>
    <xf numFmtId="172" fontId="30" fillId="39" borderId="10" xfId="60" applyNumberFormat="1" applyFont="1" applyFill="1" applyBorder="1" applyAlignment="1">
      <alignment horizontal="right"/>
    </xf>
    <xf numFmtId="43" fontId="30" fillId="39" borderId="10" xfId="60" applyFont="1" applyFill="1" applyBorder="1" applyAlignment="1">
      <alignment horizontal="right"/>
    </xf>
    <xf numFmtId="0" fontId="33" fillId="39" borderId="25" xfId="0" applyFont="1" applyFill="1" applyBorder="1" applyAlignment="1">
      <alignment horizontal="left"/>
    </xf>
    <xf numFmtId="43" fontId="35" fillId="39" borderId="11" xfId="60" applyFont="1" applyFill="1" applyBorder="1" applyAlignment="1">
      <alignment/>
    </xf>
    <xf numFmtId="43" fontId="31" fillId="39" borderId="13" xfId="60" applyFont="1" applyFill="1" applyBorder="1" applyAlignment="1">
      <alignment horizontal="right"/>
    </xf>
    <xf numFmtId="0" fontId="31" fillId="39" borderId="10" xfId="0" applyFont="1" applyFill="1" applyBorder="1" applyAlignment="1">
      <alignment/>
    </xf>
    <xf numFmtId="172" fontId="36" fillId="39" borderId="11" xfId="60" applyNumberFormat="1" applyFont="1" applyFill="1" applyBorder="1" applyAlignment="1">
      <alignment/>
    </xf>
    <xf numFmtId="172" fontId="33" fillId="39" borderId="11" xfId="60" applyNumberFormat="1" applyFont="1" applyFill="1" applyBorder="1" applyAlignment="1">
      <alignment horizontal="right"/>
    </xf>
    <xf numFmtId="172" fontId="30" fillId="39" borderId="24" xfId="63" applyNumberFormat="1" applyFont="1" applyFill="1" applyBorder="1" applyAlignment="1">
      <alignment/>
    </xf>
    <xf numFmtId="172" fontId="30" fillId="39" borderId="24" xfId="0" applyNumberFormat="1" applyFont="1" applyFill="1" applyBorder="1" applyAlignment="1">
      <alignment/>
    </xf>
    <xf numFmtId="172" fontId="30" fillId="39" borderId="13" xfId="63" applyNumberFormat="1" applyFont="1" applyFill="1" applyBorder="1" applyAlignment="1">
      <alignment/>
    </xf>
    <xf numFmtId="172" fontId="30" fillId="39" borderId="13" xfId="0" applyNumberFormat="1" applyFont="1" applyFill="1" applyBorder="1" applyAlignment="1">
      <alignment/>
    </xf>
    <xf numFmtId="43" fontId="30" fillId="39" borderId="13" xfId="63" applyFont="1" applyFill="1" applyBorder="1" applyAlignment="1">
      <alignment/>
    </xf>
    <xf numFmtId="43" fontId="32" fillId="39" borderId="19" xfId="60" applyFont="1" applyFill="1" applyBorder="1" applyAlignment="1">
      <alignment/>
    </xf>
    <xf numFmtId="43" fontId="30" fillId="39" borderId="18" xfId="63" applyFont="1" applyFill="1" applyBorder="1" applyAlignment="1">
      <alignment horizontal="left"/>
    </xf>
    <xf numFmtId="172" fontId="30" fillId="39" borderId="10" xfId="63" applyNumberFormat="1" applyFont="1" applyFill="1" applyBorder="1" applyAlignment="1">
      <alignment/>
    </xf>
    <xf numFmtId="172" fontId="30" fillId="39" borderId="10" xfId="0" applyNumberFormat="1" applyFont="1" applyFill="1" applyBorder="1" applyAlignment="1">
      <alignment/>
    </xf>
    <xf numFmtId="43" fontId="30" fillId="39" borderId="10" xfId="63" applyFont="1" applyFill="1" applyBorder="1" applyAlignment="1">
      <alignment/>
    </xf>
    <xf numFmtId="43" fontId="32" fillId="39" borderId="10" xfId="60" applyFont="1" applyFill="1" applyBorder="1" applyAlignment="1">
      <alignment/>
    </xf>
    <xf numFmtId="43" fontId="34" fillId="39" borderId="10" xfId="60" applyFont="1" applyFill="1" applyBorder="1" applyAlignment="1">
      <alignment/>
    </xf>
    <xf numFmtId="43" fontId="30" fillId="39" borderId="32" xfId="63" applyFont="1" applyFill="1" applyBorder="1" applyAlignment="1">
      <alignment horizontal="left"/>
    </xf>
    <xf numFmtId="172" fontId="30" fillId="39" borderId="12" xfId="63" applyNumberFormat="1" applyFont="1" applyFill="1" applyBorder="1" applyAlignment="1">
      <alignment/>
    </xf>
    <xf numFmtId="172" fontId="30" fillId="39" borderId="12" xfId="0" applyNumberFormat="1" applyFont="1" applyFill="1" applyBorder="1" applyAlignment="1">
      <alignment/>
    </xf>
    <xf numFmtId="43" fontId="30" fillId="39" borderId="12" xfId="63" applyFont="1" applyFill="1" applyBorder="1" applyAlignment="1">
      <alignment/>
    </xf>
    <xf numFmtId="172" fontId="33" fillId="39" borderId="24" xfId="0" applyNumberFormat="1" applyFont="1" applyFill="1" applyBorder="1" applyAlignment="1">
      <alignment/>
    </xf>
    <xf numFmtId="43" fontId="36" fillId="39" borderId="24" xfId="60" applyFont="1" applyFill="1" applyBorder="1" applyAlignment="1">
      <alignment/>
    </xf>
    <xf numFmtId="172" fontId="30" fillId="39" borderId="30" xfId="0" applyNumberFormat="1" applyFont="1" applyFill="1" applyBorder="1" applyAlignment="1">
      <alignment/>
    </xf>
    <xf numFmtId="0" fontId="30" fillId="39" borderId="31" xfId="0" applyFont="1" applyFill="1" applyBorder="1" applyAlignment="1">
      <alignment/>
    </xf>
    <xf numFmtId="43" fontId="30" fillId="39" borderId="27" xfId="63" applyFont="1" applyFill="1" applyBorder="1" applyAlignment="1">
      <alignment/>
    </xf>
    <xf numFmtId="43" fontId="30" fillId="39" borderId="18" xfId="63" applyFont="1" applyFill="1" applyBorder="1" applyAlignment="1">
      <alignment/>
    </xf>
    <xf numFmtId="43" fontId="30" fillId="39" borderId="32" xfId="63" applyFont="1" applyFill="1" applyBorder="1" applyAlignment="1">
      <alignment/>
    </xf>
    <xf numFmtId="172" fontId="33" fillId="39" borderId="26" xfId="60" applyNumberFormat="1" applyFont="1" applyFill="1" applyBorder="1" applyAlignment="1">
      <alignment horizontal="right"/>
    </xf>
    <xf numFmtId="0" fontId="30" fillId="39" borderId="27" xfId="0" applyFont="1" applyFill="1" applyBorder="1" applyAlignment="1">
      <alignment horizontal="left"/>
    </xf>
    <xf numFmtId="0" fontId="30" fillId="39" borderId="18" xfId="0" applyFont="1" applyFill="1" applyBorder="1" applyAlignment="1">
      <alignment horizontal="left"/>
    </xf>
    <xf numFmtId="172" fontId="33" fillId="39" borderId="26" xfId="0" applyNumberFormat="1" applyFont="1" applyFill="1" applyBorder="1" applyAlignment="1">
      <alignment/>
    </xf>
    <xf numFmtId="0" fontId="30" fillId="39" borderId="38" xfId="0" applyFont="1" applyFill="1" applyBorder="1" applyAlignment="1">
      <alignment/>
    </xf>
    <xf numFmtId="0" fontId="30" fillId="39" borderId="25" xfId="0" applyFont="1" applyFill="1" applyBorder="1" applyAlignment="1">
      <alignment/>
    </xf>
    <xf numFmtId="43" fontId="30" fillId="39" borderId="35" xfId="60" applyFont="1" applyFill="1" applyBorder="1" applyAlignment="1">
      <alignment/>
    </xf>
    <xf numFmtId="172" fontId="30" fillId="39" borderId="24" xfId="60" applyNumberFormat="1" applyFont="1" applyFill="1" applyBorder="1" applyAlignment="1">
      <alignment horizontal="right"/>
    </xf>
    <xf numFmtId="172" fontId="30" fillId="39" borderId="30" xfId="60" applyNumberFormat="1" applyFont="1" applyFill="1" applyBorder="1" applyAlignment="1">
      <alignment horizontal="right"/>
    </xf>
    <xf numFmtId="0" fontId="30" fillId="39" borderId="25" xfId="80" applyFont="1" applyFill="1" applyBorder="1">
      <alignment/>
      <protection/>
    </xf>
    <xf numFmtId="0" fontId="30" fillId="39" borderId="24" xfId="80" applyFont="1" applyFill="1" applyBorder="1">
      <alignment/>
      <protection/>
    </xf>
    <xf numFmtId="172" fontId="34" fillId="39" borderId="24" xfId="62" applyNumberFormat="1" applyFont="1" applyFill="1" applyBorder="1" applyAlignment="1">
      <alignment horizontal="right"/>
    </xf>
    <xf numFmtId="43" fontId="32" fillId="39" borderId="13" xfId="60" applyFont="1" applyFill="1" applyBorder="1" applyAlignment="1">
      <alignment horizontal="right"/>
    </xf>
    <xf numFmtId="0" fontId="32" fillId="39" borderId="10" xfId="0" applyFont="1" applyFill="1" applyBorder="1" applyAlignment="1">
      <alignment/>
    </xf>
    <xf numFmtId="172" fontId="32" fillId="39" borderId="24" xfId="60" applyNumberFormat="1" applyFont="1" applyFill="1" applyBorder="1" applyAlignment="1">
      <alignment/>
    </xf>
    <xf numFmtId="172" fontId="33" fillId="39" borderId="30" xfId="60" applyNumberFormat="1" applyFont="1" applyFill="1" applyBorder="1" applyAlignment="1">
      <alignment/>
    </xf>
    <xf numFmtId="43" fontId="30" fillId="0" borderId="0" xfId="60" applyFont="1" applyFill="1" applyBorder="1" applyAlignment="1">
      <alignment/>
    </xf>
    <xf numFmtId="0" fontId="38" fillId="0" borderId="0" xfId="0" applyFont="1" applyAlignment="1">
      <alignment/>
    </xf>
    <xf numFmtId="172" fontId="30" fillId="39" borderId="39" xfId="60" applyNumberFormat="1" applyFont="1" applyFill="1" applyBorder="1" applyAlignment="1">
      <alignment/>
    </xf>
    <xf numFmtId="172" fontId="30" fillId="39" borderId="40" xfId="0" applyNumberFormat="1" applyFont="1" applyFill="1" applyBorder="1" applyAlignment="1">
      <alignment/>
    </xf>
    <xf numFmtId="0" fontId="30" fillId="39" borderId="41" xfId="0" applyFont="1" applyFill="1" applyBorder="1" applyAlignment="1">
      <alignment/>
    </xf>
    <xf numFmtId="0" fontId="30" fillId="39" borderId="40" xfId="0" applyFont="1" applyFill="1" applyBorder="1" applyAlignment="1">
      <alignment/>
    </xf>
    <xf numFmtId="172" fontId="32" fillId="39" borderId="40" xfId="60" applyNumberFormat="1" applyFont="1" applyFill="1" applyBorder="1" applyAlignment="1">
      <alignment/>
    </xf>
    <xf numFmtId="172" fontId="30" fillId="39" borderId="42" xfId="60" applyNumberFormat="1" applyFont="1" applyFill="1" applyBorder="1" applyAlignment="1">
      <alignment horizontal="right"/>
    </xf>
    <xf numFmtId="172" fontId="33" fillId="39" borderId="39" xfId="63" applyNumberFormat="1" applyFont="1" applyFill="1" applyBorder="1" applyAlignment="1">
      <alignment/>
    </xf>
    <xf numFmtId="43" fontId="35" fillId="39" borderId="43" xfId="60" applyFont="1" applyFill="1" applyBorder="1" applyAlignment="1">
      <alignment horizontal="right"/>
    </xf>
    <xf numFmtId="43" fontId="30" fillId="39" borderId="44" xfId="60" applyFont="1" applyFill="1" applyBorder="1" applyAlignment="1">
      <alignment horizontal="right"/>
    </xf>
    <xf numFmtId="43" fontId="35" fillId="39" borderId="43" xfId="60" applyFont="1" applyFill="1" applyBorder="1" applyAlignment="1">
      <alignment/>
    </xf>
    <xf numFmtId="0" fontId="30" fillId="39" borderId="44" xfId="0" applyFont="1" applyFill="1" applyBorder="1" applyAlignment="1">
      <alignment/>
    </xf>
    <xf numFmtId="0" fontId="30" fillId="39" borderId="14" xfId="0" applyFont="1" applyFill="1" applyBorder="1" applyAlignment="1">
      <alignment/>
    </xf>
    <xf numFmtId="43" fontId="30" fillId="39" borderId="14" xfId="60" applyFont="1" applyFill="1" applyBorder="1" applyAlignment="1">
      <alignment/>
    </xf>
    <xf numFmtId="43" fontId="30" fillId="39" borderId="45" xfId="60" applyFont="1" applyFill="1" applyBorder="1" applyAlignment="1">
      <alignment/>
    </xf>
    <xf numFmtId="43" fontId="35" fillId="39" borderId="21" xfId="60" applyFont="1" applyFill="1" applyBorder="1" applyAlignment="1">
      <alignment horizontal="right"/>
    </xf>
    <xf numFmtId="43" fontId="33" fillId="39" borderId="46" xfId="60" applyFont="1" applyFill="1" applyBorder="1" applyAlignment="1">
      <alignment horizontal="right"/>
    </xf>
    <xf numFmtId="43" fontId="35" fillId="39" borderId="26" xfId="60" applyFont="1" applyFill="1" applyBorder="1" applyAlignment="1">
      <alignment/>
    </xf>
    <xf numFmtId="43" fontId="33" fillId="39" borderId="25" xfId="60" applyFont="1" applyFill="1" applyBorder="1" applyAlignment="1">
      <alignment horizontal="right"/>
    </xf>
    <xf numFmtId="172" fontId="36" fillId="39" borderId="26" xfId="60" applyNumberFormat="1" applyFont="1" applyFill="1" applyBorder="1" applyAlignment="1">
      <alignment/>
    </xf>
    <xf numFmtId="172" fontId="30" fillId="39" borderId="30" xfId="63" applyNumberFormat="1" applyFont="1" applyFill="1" applyBorder="1" applyAlignment="1">
      <alignment/>
    </xf>
    <xf numFmtId="43" fontId="32" fillId="39" borderId="31" xfId="60" applyFont="1" applyFill="1" applyBorder="1" applyAlignment="1">
      <alignment/>
    </xf>
    <xf numFmtId="43" fontId="30" fillId="39" borderId="10" xfId="63" applyFont="1" applyFill="1" applyBorder="1" applyAlignment="1">
      <alignment horizontal="left"/>
    </xf>
    <xf numFmtId="0" fontId="35" fillId="39" borderId="39" xfId="0" applyFont="1" applyFill="1" applyBorder="1" applyAlignment="1">
      <alignment/>
    </xf>
    <xf numFmtId="0" fontId="33" fillId="39" borderId="26" xfId="0" applyFont="1" applyFill="1" applyBorder="1" applyAlignment="1">
      <alignment/>
    </xf>
    <xf numFmtId="172" fontId="30" fillId="39" borderId="47" xfId="60" applyNumberFormat="1" applyFont="1" applyFill="1" applyBorder="1" applyAlignment="1">
      <alignment horizontal="right"/>
    </xf>
    <xf numFmtId="43" fontId="30" fillId="39" borderId="0" xfId="60" applyFont="1" applyFill="1" applyBorder="1" applyAlignment="1">
      <alignment horizontal="right"/>
    </xf>
    <xf numFmtId="43" fontId="30" fillId="39" borderId="47" xfId="60" applyFont="1" applyFill="1" applyBorder="1" applyAlignment="1">
      <alignment horizontal="right"/>
    </xf>
    <xf numFmtId="43" fontId="30" fillId="39" borderId="48" xfId="60" applyFont="1" applyFill="1" applyBorder="1" applyAlignment="1">
      <alignment/>
    </xf>
    <xf numFmtId="0" fontId="33" fillId="39" borderId="30" xfId="0" applyFont="1" applyFill="1" applyBorder="1" applyAlignment="1">
      <alignment/>
    </xf>
    <xf numFmtId="0" fontId="33" fillId="39" borderId="48" xfId="0" applyFont="1" applyFill="1" applyBorder="1" applyAlignment="1">
      <alignment/>
    </xf>
    <xf numFmtId="0" fontId="33" fillId="39" borderId="49" xfId="0" applyFont="1" applyFill="1" applyBorder="1" applyAlignment="1">
      <alignment horizontal="justify"/>
    </xf>
    <xf numFmtId="0" fontId="33" fillId="39" borderId="49" xfId="0" applyFont="1" applyFill="1" applyBorder="1" applyAlignment="1">
      <alignment/>
    </xf>
    <xf numFmtId="0" fontId="33" fillId="39" borderId="49" xfId="0" applyFont="1" applyFill="1" applyBorder="1" applyAlignment="1">
      <alignment/>
    </xf>
    <xf numFmtId="0" fontId="39" fillId="39" borderId="49" xfId="0" applyFont="1" applyFill="1" applyBorder="1" applyAlignment="1">
      <alignment/>
    </xf>
    <xf numFmtId="0" fontId="33" fillId="39" borderId="18" xfId="0" applyFont="1" applyFill="1" applyBorder="1" applyAlignment="1">
      <alignment/>
    </xf>
    <xf numFmtId="0" fontId="33" fillId="39" borderId="30" xfId="0" applyFont="1" applyFill="1" applyBorder="1" applyAlignment="1">
      <alignment horizontal="right"/>
    </xf>
    <xf numFmtId="0" fontId="33" fillId="39" borderId="31" xfId="0" applyFont="1" applyFill="1" applyBorder="1" applyAlignment="1">
      <alignment horizontal="right"/>
    </xf>
    <xf numFmtId="0" fontId="33" fillId="39" borderId="24" xfId="0" applyFont="1" applyFill="1" applyBorder="1" applyAlignment="1">
      <alignment horizontal="right"/>
    </xf>
    <xf numFmtId="43" fontId="34" fillId="39" borderId="45" xfId="60" applyFont="1" applyFill="1" applyBorder="1" applyAlignment="1">
      <alignment/>
    </xf>
    <xf numFmtId="0" fontId="35" fillId="39" borderId="50" xfId="0" applyFont="1" applyFill="1" applyBorder="1" applyAlignment="1">
      <alignment/>
    </xf>
    <xf numFmtId="43" fontId="35" fillId="39" borderId="10" xfId="60" applyFont="1" applyFill="1" applyBorder="1" applyAlignment="1">
      <alignment horizontal="right"/>
    </xf>
    <xf numFmtId="0" fontId="33" fillId="39" borderId="49" xfId="0" applyFont="1" applyFill="1" applyBorder="1" applyAlignment="1">
      <alignment horizontal="center"/>
    </xf>
    <xf numFmtId="0" fontId="33" fillId="39" borderId="43" xfId="0" applyFont="1" applyFill="1" applyBorder="1" applyAlignment="1">
      <alignment horizontal="center"/>
    </xf>
    <xf numFmtId="0" fontId="33" fillId="39" borderId="37" xfId="0" applyFont="1" applyFill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30" fillId="39" borderId="59" xfId="0" applyFont="1" applyFill="1" applyBorder="1" applyAlignment="1">
      <alignment/>
    </xf>
    <xf numFmtId="0" fontId="30" fillId="39" borderId="60" xfId="0" applyFont="1" applyFill="1" applyBorder="1" applyAlignment="1">
      <alignment/>
    </xf>
    <xf numFmtId="43" fontId="33" fillId="39" borderId="40" xfId="60" applyFont="1" applyFill="1" applyBorder="1" applyAlignment="1">
      <alignment/>
    </xf>
    <xf numFmtId="0" fontId="33" fillId="39" borderId="10" xfId="0" applyFont="1" applyFill="1" applyBorder="1" applyAlignment="1">
      <alignment/>
    </xf>
    <xf numFmtId="43" fontId="33" fillId="39" borderId="10" xfId="60" applyFont="1" applyFill="1" applyBorder="1" applyAlignment="1">
      <alignment/>
    </xf>
    <xf numFmtId="43" fontId="33" fillId="39" borderId="40" xfId="60" applyFont="1" applyFill="1" applyBorder="1" applyAlignment="1">
      <alignment horizontal="right"/>
    </xf>
    <xf numFmtId="43" fontId="33" fillId="39" borderId="24" xfId="60" applyFont="1" applyFill="1" applyBorder="1" applyAlignment="1">
      <alignment horizontal="right"/>
    </xf>
    <xf numFmtId="43" fontId="36" fillId="39" borderId="43" xfId="60" applyFont="1" applyFill="1" applyBorder="1" applyAlignment="1">
      <alignment/>
    </xf>
    <xf numFmtId="0" fontId="30" fillId="39" borderId="47" xfId="0" applyFont="1" applyFill="1" applyBorder="1" applyAlignment="1">
      <alignment/>
    </xf>
    <xf numFmtId="43" fontId="30" fillId="39" borderId="14" xfId="63" applyFont="1" applyFill="1" applyBorder="1" applyAlignment="1">
      <alignment/>
    </xf>
    <xf numFmtId="43" fontId="30" fillId="39" borderId="45" xfId="63" applyFont="1" applyFill="1" applyBorder="1" applyAlignment="1">
      <alignment/>
    </xf>
    <xf numFmtId="43" fontId="33" fillId="39" borderId="39" xfId="60" applyFont="1" applyFill="1" applyBorder="1" applyAlignment="1">
      <alignment/>
    </xf>
    <xf numFmtId="0" fontId="30" fillId="39" borderId="39" xfId="0" applyFont="1" applyFill="1" applyBorder="1" applyAlignment="1">
      <alignment/>
    </xf>
    <xf numFmtId="43" fontId="30" fillId="39" borderId="44" xfId="63" applyFont="1" applyFill="1" applyBorder="1" applyAlignment="1">
      <alignment/>
    </xf>
    <xf numFmtId="172" fontId="32" fillId="39" borderId="50" xfId="60" applyNumberFormat="1" applyFont="1" applyFill="1" applyBorder="1" applyAlignment="1">
      <alignment/>
    </xf>
    <xf numFmtId="43" fontId="30" fillId="39" borderId="44" xfId="60" applyFont="1" applyFill="1" applyBorder="1" applyAlignment="1">
      <alignment/>
    </xf>
    <xf numFmtId="172" fontId="33" fillId="39" borderId="39" xfId="60" applyNumberFormat="1" applyFont="1" applyFill="1" applyBorder="1" applyAlignment="1">
      <alignment horizontal="right"/>
    </xf>
    <xf numFmtId="172" fontId="33" fillId="39" borderId="39" xfId="0" applyNumberFormat="1" applyFont="1" applyFill="1" applyBorder="1" applyAlignment="1">
      <alignment/>
    </xf>
    <xf numFmtId="3" fontId="31" fillId="39" borderId="48" xfId="0" applyNumberFormat="1" applyFont="1" applyFill="1" applyBorder="1" applyAlignment="1">
      <alignment/>
    </xf>
    <xf numFmtId="43" fontId="32" fillId="39" borderId="23" xfId="60" applyFont="1" applyFill="1" applyBorder="1" applyAlignment="1">
      <alignment/>
    </xf>
    <xf numFmtId="3" fontId="32" fillId="39" borderId="23" xfId="0" applyNumberFormat="1" applyFont="1" applyFill="1" applyBorder="1" applyAlignment="1">
      <alignment/>
    </xf>
    <xf numFmtId="43" fontId="32" fillId="39" borderId="61" xfId="60" applyFont="1" applyFill="1" applyBorder="1" applyAlignment="1">
      <alignment/>
    </xf>
    <xf numFmtId="43" fontId="36" fillId="39" borderId="38" xfId="60" applyFont="1" applyFill="1" applyBorder="1" applyAlignment="1">
      <alignment/>
    </xf>
    <xf numFmtId="0" fontId="31" fillId="39" borderId="48" xfId="0" applyFont="1" applyFill="1" applyBorder="1" applyAlignment="1">
      <alignment/>
    </xf>
    <xf numFmtId="0" fontId="31" fillId="39" borderId="38" xfId="0" applyFont="1" applyFill="1" applyBorder="1" applyAlignment="1">
      <alignment/>
    </xf>
    <xf numFmtId="43" fontId="30" fillId="39" borderId="62" xfId="60" applyFont="1" applyFill="1" applyBorder="1" applyAlignment="1">
      <alignment/>
    </xf>
    <xf numFmtId="43" fontId="30" fillId="39" borderId="23" xfId="60" applyFont="1" applyFill="1" applyBorder="1" applyAlignment="1">
      <alignment/>
    </xf>
    <xf numFmtId="43" fontId="30" fillId="39" borderId="61" xfId="60" applyFont="1" applyFill="1" applyBorder="1" applyAlignment="1">
      <alignment/>
    </xf>
    <xf numFmtId="172" fontId="36" fillId="39" borderId="38" xfId="60" applyNumberFormat="1" applyFont="1" applyFill="1" applyBorder="1" applyAlignment="1">
      <alignment/>
    </xf>
    <xf numFmtId="172" fontId="32" fillId="39" borderId="63" xfId="60" applyNumberFormat="1" applyFont="1" applyFill="1" applyBorder="1" applyAlignment="1">
      <alignment/>
    </xf>
    <xf numFmtId="0" fontId="32" fillId="39" borderId="38" xfId="0" applyFont="1" applyFill="1" applyBorder="1" applyAlignment="1">
      <alignment/>
    </xf>
    <xf numFmtId="172" fontId="33" fillId="39" borderId="38" xfId="60" applyNumberFormat="1" applyFont="1" applyFill="1" applyBorder="1" applyAlignment="1">
      <alignment horizontal="right"/>
    </xf>
    <xf numFmtId="172" fontId="33" fillId="39" borderId="38" xfId="0" applyNumberFormat="1" applyFont="1" applyFill="1" applyBorder="1" applyAlignment="1">
      <alignment/>
    </xf>
    <xf numFmtId="3" fontId="31" fillId="39" borderId="59" xfId="0" applyNumberFormat="1" applyFont="1" applyFill="1" applyBorder="1" applyAlignment="1">
      <alignment/>
    </xf>
    <xf numFmtId="43" fontId="30" fillId="39" borderId="64" xfId="63" applyFont="1" applyFill="1" applyBorder="1" applyAlignment="1">
      <alignment/>
    </xf>
    <xf numFmtId="43" fontId="34" fillId="39" borderId="64" xfId="60" applyFont="1" applyFill="1" applyBorder="1" applyAlignment="1">
      <alignment/>
    </xf>
    <xf numFmtId="43" fontId="30" fillId="39" borderId="65" xfId="63" applyFont="1" applyFill="1" applyBorder="1" applyAlignment="1">
      <alignment/>
    </xf>
    <xf numFmtId="0" fontId="31" fillId="39" borderId="66" xfId="0" applyFont="1" applyFill="1" applyBorder="1" applyAlignment="1">
      <alignment/>
    </xf>
    <xf numFmtId="0" fontId="31" fillId="39" borderId="11" xfId="0" applyFont="1" applyFill="1" applyBorder="1" applyAlignment="1">
      <alignment/>
    </xf>
    <xf numFmtId="43" fontId="30" fillId="39" borderId="67" xfId="60" applyFont="1" applyFill="1" applyBorder="1" applyAlignment="1">
      <alignment/>
    </xf>
    <xf numFmtId="43" fontId="30" fillId="39" borderId="64" xfId="60" applyFont="1" applyFill="1" applyBorder="1" applyAlignment="1">
      <alignment/>
    </xf>
    <xf numFmtId="43" fontId="30" fillId="39" borderId="65" xfId="60" applyFont="1" applyFill="1" applyBorder="1" applyAlignment="1">
      <alignment/>
    </xf>
    <xf numFmtId="172" fontId="32" fillId="39" borderId="60" xfId="60" applyNumberFormat="1" applyFont="1" applyFill="1" applyBorder="1" applyAlignment="1">
      <alignment/>
    </xf>
    <xf numFmtId="172" fontId="33" fillId="39" borderId="11" xfId="0" applyNumberFormat="1" applyFont="1" applyFill="1" applyBorder="1" applyAlignment="1">
      <alignment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2 2" xfId="63"/>
    <cellStyle name="Currency" xfId="64"/>
    <cellStyle name="Currency [0]" xfId="65"/>
    <cellStyle name="Emphasis 1" xfId="66"/>
    <cellStyle name="Emphasis 2" xfId="67"/>
    <cellStyle name="Emphasis 3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Linked Cell" xfId="78"/>
    <cellStyle name="Neutral" xfId="79"/>
    <cellStyle name="Normal 2" xfId="80"/>
    <cellStyle name="Normal 3" xfId="81"/>
    <cellStyle name="Note" xfId="82"/>
    <cellStyle name="Note 2" xfId="83"/>
    <cellStyle name="Output" xfId="84"/>
    <cellStyle name="Percent" xfId="85"/>
    <cellStyle name="Sheet Title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84"/>
  <sheetViews>
    <sheetView zoomScalePageLayoutView="0" workbookViewId="0" topLeftCell="E157">
      <selection activeCell="B160" sqref="B160:H166"/>
    </sheetView>
  </sheetViews>
  <sheetFormatPr defaultColWidth="9.140625" defaultRowHeight="12.75"/>
  <cols>
    <col min="1" max="1" width="42.57421875" style="0" customWidth="1"/>
    <col min="2" max="2" width="4.8515625" style="0" customWidth="1"/>
    <col min="3" max="3" width="11.00390625" style="0" customWidth="1"/>
    <col min="4" max="4" width="15.140625" style="0" customWidth="1"/>
    <col min="5" max="5" width="13.140625" style="0" customWidth="1"/>
    <col min="6" max="6" width="12.57421875" style="0" customWidth="1"/>
    <col min="7" max="7" width="12.8515625" style="0" customWidth="1"/>
    <col min="8" max="8" width="14.57421875" style="0" customWidth="1"/>
    <col min="9" max="9" width="0.13671875" style="0" customWidth="1"/>
  </cols>
  <sheetData>
    <row r="2" ht="13.5" thickBot="1"/>
    <row r="3" spans="1:9" ht="12.75">
      <c r="A3" s="54" t="s">
        <v>119</v>
      </c>
      <c r="B3" s="55"/>
      <c r="C3" s="55"/>
      <c r="D3" s="55"/>
      <c r="E3" s="55"/>
      <c r="F3" s="55"/>
      <c r="G3" s="55"/>
      <c r="H3" s="56"/>
      <c r="I3" s="57"/>
    </row>
    <row r="4" spans="1:9" ht="12.75">
      <c r="A4" s="58"/>
      <c r="B4" s="12" t="s">
        <v>121</v>
      </c>
      <c r="C4" s="12" t="s">
        <v>0</v>
      </c>
      <c r="D4" s="12" t="s">
        <v>104</v>
      </c>
      <c r="E4" s="12" t="s">
        <v>1</v>
      </c>
      <c r="F4" s="12" t="s">
        <v>2</v>
      </c>
      <c r="G4" s="12" t="s">
        <v>3</v>
      </c>
      <c r="H4" s="9"/>
      <c r="I4" s="59"/>
    </row>
    <row r="5" spans="1:9" ht="13.5" thickBot="1">
      <c r="A5" s="60"/>
      <c r="B5" s="61" t="s">
        <v>122</v>
      </c>
      <c r="C5" s="61" t="s">
        <v>4</v>
      </c>
      <c r="D5" s="61" t="s">
        <v>4</v>
      </c>
      <c r="E5" s="61" t="s">
        <v>4</v>
      </c>
      <c r="F5" s="61" t="s">
        <v>4</v>
      </c>
      <c r="G5" s="61" t="s">
        <v>4</v>
      </c>
      <c r="H5" s="62"/>
      <c r="I5" s="63"/>
    </row>
    <row r="6" spans="1:9" ht="12.75">
      <c r="A6" s="49"/>
      <c r="B6" s="49"/>
      <c r="C6" s="49"/>
      <c r="D6" s="49"/>
      <c r="E6" s="49"/>
      <c r="F6" s="50"/>
      <c r="G6" s="51"/>
      <c r="H6" s="52"/>
      <c r="I6" s="53"/>
    </row>
    <row r="7" spans="1:9" ht="12.75">
      <c r="A7" s="12" t="s">
        <v>5</v>
      </c>
      <c r="B7" s="13"/>
      <c r="C7" s="13"/>
      <c r="D7" s="13"/>
      <c r="E7" s="13"/>
      <c r="F7" s="15"/>
      <c r="G7" s="15"/>
      <c r="H7" s="16"/>
      <c r="I7" s="9"/>
    </row>
    <row r="8" spans="1:9" ht="12.75">
      <c r="A8" s="13" t="s">
        <v>110</v>
      </c>
      <c r="B8" s="9">
        <v>3</v>
      </c>
      <c r="C8" s="66">
        <v>1700000</v>
      </c>
      <c r="D8" s="66">
        <f>B8*C8</f>
        <v>5100000</v>
      </c>
      <c r="E8" s="66">
        <v>1700000</v>
      </c>
      <c r="F8" s="66">
        <v>1700000</v>
      </c>
      <c r="G8" s="66">
        <v>1700000</v>
      </c>
      <c r="H8" s="10"/>
      <c r="I8" s="9"/>
    </row>
    <row r="9" spans="1:9" ht="12.75">
      <c r="A9" s="13" t="s">
        <v>6</v>
      </c>
      <c r="B9" s="13">
        <v>3</v>
      </c>
      <c r="C9" s="67">
        <v>2500000</v>
      </c>
      <c r="D9" s="66">
        <f>B9*C9</f>
        <v>7500000</v>
      </c>
      <c r="E9" s="67">
        <v>2500000</v>
      </c>
      <c r="F9" s="67">
        <v>2500000</v>
      </c>
      <c r="G9" s="67">
        <v>2500000</v>
      </c>
      <c r="H9" s="11"/>
      <c r="I9" s="9"/>
    </row>
    <row r="10" spans="1:9" ht="12.75">
      <c r="A10" s="13" t="s">
        <v>7</v>
      </c>
      <c r="B10" s="9">
        <v>2</v>
      </c>
      <c r="C10" s="66">
        <v>2000000</v>
      </c>
      <c r="D10" s="66">
        <f>B10*C10</f>
        <v>4000000</v>
      </c>
      <c r="E10" s="66">
        <v>2000000</v>
      </c>
      <c r="F10" s="66">
        <v>2000000</v>
      </c>
      <c r="G10" s="87"/>
      <c r="H10" s="3"/>
      <c r="I10" s="9"/>
    </row>
    <row r="11" spans="1:9" ht="12.75">
      <c r="A11" s="19" t="s">
        <v>8</v>
      </c>
      <c r="B11" s="9">
        <v>3</v>
      </c>
      <c r="C11" s="66">
        <v>1850000</v>
      </c>
      <c r="D11" s="66">
        <f>B11*C11</f>
        <v>5550000</v>
      </c>
      <c r="E11" s="66">
        <v>1850000</v>
      </c>
      <c r="F11" s="66">
        <v>1850000</v>
      </c>
      <c r="G11" s="66">
        <v>1850000</v>
      </c>
      <c r="H11" s="4"/>
      <c r="I11" s="9"/>
    </row>
    <row r="12" spans="1:9" ht="12.75">
      <c r="A12" s="19" t="s">
        <v>9</v>
      </c>
      <c r="B12" s="9">
        <v>3</v>
      </c>
      <c r="C12" s="66">
        <v>1850000</v>
      </c>
      <c r="D12" s="66">
        <f aca="true" t="shared" si="0" ref="D12:D26">B12*C12</f>
        <v>5550000</v>
      </c>
      <c r="E12" s="66">
        <v>1850000</v>
      </c>
      <c r="F12" s="66">
        <v>1850000</v>
      </c>
      <c r="G12" s="66">
        <v>1850000</v>
      </c>
      <c r="H12" s="4"/>
      <c r="I12" s="9"/>
    </row>
    <row r="13" spans="1:9" ht="12.75">
      <c r="A13" s="19" t="s">
        <v>10</v>
      </c>
      <c r="B13" s="9">
        <v>3</v>
      </c>
      <c r="C13" s="66">
        <v>1850000</v>
      </c>
      <c r="D13" s="66">
        <f t="shared" si="0"/>
        <v>5550000</v>
      </c>
      <c r="E13" s="66">
        <v>1850000</v>
      </c>
      <c r="F13" s="66">
        <v>1850000</v>
      </c>
      <c r="G13" s="66">
        <v>1850000</v>
      </c>
      <c r="H13" s="4"/>
      <c r="I13" s="9"/>
    </row>
    <row r="14" spans="1:9" ht="12.75">
      <c r="A14" s="19" t="s">
        <v>11</v>
      </c>
      <c r="B14" s="9">
        <v>3</v>
      </c>
      <c r="C14" s="66">
        <v>1850000</v>
      </c>
      <c r="D14" s="66">
        <f t="shared" si="0"/>
        <v>5550000</v>
      </c>
      <c r="E14" s="66">
        <v>1850000</v>
      </c>
      <c r="F14" s="66">
        <v>1850000</v>
      </c>
      <c r="G14" s="66">
        <v>1850000</v>
      </c>
      <c r="H14" s="4"/>
      <c r="I14" s="9"/>
    </row>
    <row r="15" spans="1:9" ht="12.75">
      <c r="A15" s="19" t="s">
        <v>12</v>
      </c>
      <c r="B15" s="9">
        <v>3</v>
      </c>
      <c r="C15" s="66">
        <v>1850000</v>
      </c>
      <c r="D15" s="66">
        <f t="shared" si="0"/>
        <v>5550000</v>
      </c>
      <c r="E15" s="66">
        <v>1850000</v>
      </c>
      <c r="F15" s="66">
        <v>1850000</v>
      </c>
      <c r="G15" s="66">
        <v>1850000</v>
      </c>
      <c r="H15" s="4"/>
      <c r="I15" s="9"/>
    </row>
    <row r="16" spans="1:9" ht="12.75">
      <c r="A16" s="19" t="s">
        <v>13</v>
      </c>
      <c r="B16" s="20">
        <v>3</v>
      </c>
      <c r="C16" s="66">
        <v>1850000</v>
      </c>
      <c r="D16" s="66">
        <f t="shared" si="0"/>
        <v>5550000</v>
      </c>
      <c r="E16" s="66">
        <v>1850000</v>
      </c>
      <c r="F16" s="66">
        <v>1850000</v>
      </c>
      <c r="G16" s="66">
        <v>1850000</v>
      </c>
      <c r="H16" s="4"/>
      <c r="I16" s="9"/>
    </row>
    <row r="17" spans="1:9" ht="12.75">
      <c r="A17" s="19" t="s">
        <v>14</v>
      </c>
      <c r="B17" s="20">
        <v>3</v>
      </c>
      <c r="C17" s="66">
        <v>1850000</v>
      </c>
      <c r="D17" s="66">
        <f t="shared" si="0"/>
        <v>5550000</v>
      </c>
      <c r="E17" s="66">
        <v>1850000</v>
      </c>
      <c r="F17" s="66">
        <v>1850000</v>
      </c>
      <c r="G17" s="66">
        <v>1850000</v>
      </c>
      <c r="H17" s="4"/>
      <c r="I17" s="9"/>
    </row>
    <row r="18" spans="1:9" ht="12.75">
      <c r="A18" s="19" t="s">
        <v>15</v>
      </c>
      <c r="B18" s="19">
        <v>3</v>
      </c>
      <c r="C18" s="66">
        <v>1850000</v>
      </c>
      <c r="D18" s="66">
        <f t="shared" si="0"/>
        <v>5550000</v>
      </c>
      <c r="E18" s="66">
        <v>1850000</v>
      </c>
      <c r="F18" s="66">
        <v>1850000</v>
      </c>
      <c r="G18" s="66">
        <v>1850000</v>
      </c>
      <c r="H18" s="4"/>
      <c r="I18" s="9"/>
    </row>
    <row r="19" spans="1:9" ht="12.75">
      <c r="A19" s="19" t="s">
        <v>16</v>
      </c>
      <c r="B19" s="19">
        <v>3</v>
      </c>
      <c r="C19" s="66">
        <v>3500000</v>
      </c>
      <c r="D19" s="66">
        <f t="shared" si="0"/>
        <v>10500000</v>
      </c>
      <c r="E19" s="75">
        <v>3500000</v>
      </c>
      <c r="F19" s="75">
        <v>3500000</v>
      </c>
      <c r="G19" s="75">
        <v>3500000</v>
      </c>
      <c r="H19" s="4"/>
      <c r="I19" s="9"/>
    </row>
    <row r="20" spans="1:9" ht="12.75">
      <c r="A20" s="19" t="s">
        <v>17</v>
      </c>
      <c r="B20" s="13">
        <v>3</v>
      </c>
      <c r="C20" s="66">
        <v>1000000</v>
      </c>
      <c r="D20" s="66">
        <f>B20*C20</f>
        <v>3000000</v>
      </c>
      <c r="E20" s="75">
        <v>1000000</v>
      </c>
      <c r="F20" s="75">
        <v>1000000</v>
      </c>
      <c r="G20" s="75">
        <v>1000000</v>
      </c>
      <c r="H20" s="5"/>
      <c r="I20" s="9"/>
    </row>
    <row r="21" spans="1:9" ht="12.75">
      <c r="A21" s="19" t="s">
        <v>18</v>
      </c>
      <c r="B21" s="13">
        <v>3</v>
      </c>
      <c r="C21" s="66">
        <v>1533335</v>
      </c>
      <c r="D21" s="66">
        <f t="shared" si="0"/>
        <v>4600005</v>
      </c>
      <c r="E21" s="66">
        <v>1533335</v>
      </c>
      <c r="F21" s="66">
        <v>1533335</v>
      </c>
      <c r="G21" s="66">
        <v>1533335</v>
      </c>
      <c r="H21" s="5"/>
      <c r="I21" s="9"/>
    </row>
    <row r="22" spans="1:9" ht="12.75">
      <c r="A22" s="19" t="s">
        <v>19</v>
      </c>
      <c r="B22" s="13">
        <v>3</v>
      </c>
      <c r="C22" s="66">
        <v>1800000</v>
      </c>
      <c r="D22" s="66">
        <f t="shared" si="0"/>
        <v>5400000</v>
      </c>
      <c r="E22" s="75">
        <v>1800000</v>
      </c>
      <c r="F22" s="75">
        <v>1800000</v>
      </c>
      <c r="G22" s="75">
        <v>1800000</v>
      </c>
      <c r="H22" s="5"/>
      <c r="I22" s="9"/>
    </row>
    <row r="23" spans="1:9" ht="12.75">
      <c r="A23" s="13" t="s">
        <v>109</v>
      </c>
      <c r="B23" s="13">
        <v>3</v>
      </c>
      <c r="C23" s="66">
        <v>3000000</v>
      </c>
      <c r="D23" s="66">
        <f t="shared" si="0"/>
        <v>9000000</v>
      </c>
      <c r="E23" s="75">
        <v>3000000</v>
      </c>
      <c r="F23" s="75">
        <v>3000000</v>
      </c>
      <c r="G23" s="75">
        <v>3000000</v>
      </c>
      <c r="H23" s="13"/>
      <c r="I23" s="9"/>
    </row>
    <row r="24" spans="1:9" ht="12.75">
      <c r="A24" s="13" t="s">
        <v>21</v>
      </c>
      <c r="B24" s="13">
        <v>3</v>
      </c>
      <c r="C24" s="66">
        <v>13000000</v>
      </c>
      <c r="D24" s="66">
        <f t="shared" si="0"/>
        <v>39000000</v>
      </c>
      <c r="E24" s="75">
        <v>13000000</v>
      </c>
      <c r="F24" s="75">
        <v>13000000</v>
      </c>
      <c r="G24" s="75">
        <v>13000000</v>
      </c>
      <c r="H24" s="13"/>
      <c r="I24" s="9"/>
    </row>
    <row r="25" spans="1:9" ht="12.75">
      <c r="A25" s="13" t="s">
        <v>22</v>
      </c>
      <c r="B25" s="13">
        <v>2</v>
      </c>
      <c r="C25" s="66">
        <v>2500000</v>
      </c>
      <c r="D25" s="66">
        <v>2500000</v>
      </c>
      <c r="E25" s="75">
        <v>2000000</v>
      </c>
      <c r="F25" s="75"/>
      <c r="G25" s="75">
        <v>500000</v>
      </c>
      <c r="H25" s="13"/>
      <c r="I25" s="9"/>
    </row>
    <row r="26" spans="1:9" ht="13.5" thickBot="1">
      <c r="A26" s="13" t="s">
        <v>108</v>
      </c>
      <c r="B26" s="13">
        <v>3</v>
      </c>
      <c r="C26" s="67">
        <v>5000000</v>
      </c>
      <c r="D26" s="91">
        <f t="shared" si="0"/>
        <v>15000000</v>
      </c>
      <c r="E26" s="92">
        <v>5000000</v>
      </c>
      <c r="F26" s="92">
        <v>5000000</v>
      </c>
      <c r="G26" s="92">
        <v>5000000</v>
      </c>
      <c r="H26" s="102">
        <v>30000</v>
      </c>
      <c r="I26" s="9"/>
    </row>
    <row r="27" spans="1:9" ht="13.5" thickBot="1">
      <c r="A27" s="12" t="s">
        <v>23</v>
      </c>
      <c r="B27" s="9"/>
      <c r="C27" s="90"/>
      <c r="D27" s="73">
        <f>SUM(D8:D26)</f>
        <v>150000005</v>
      </c>
      <c r="E27" s="73">
        <f>SUM(E8:E26)</f>
        <v>51833335</v>
      </c>
      <c r="F27" s="73">
        <f>SUM(F8:F26)</f>
        <v>49833335</v>
      </c>
      <c r="G27" s="73">
        <f>SUM(G8:G26)</f>
        <v>48333335</v>
      </c>
      <c r="H27" s="73">
        <f>SUM(E27:G27)</f>
        <v>150000005</v>
      </c>
      <c r="I27" s="9"/>
    </row>
    <row r="28" spans="1:9" ht="12.75">
      <c r="A28" s="9"/>
      <c r="B28" s="9"/>
      <c r="C28" s="66"/>
      <c r="D28" s="93"/>
      <c r="E28" s="96"/>
      <c r="F28" s="96"/>
      <c r="G28" s="88"/>
      <c r="H28" s="24"/>
      <c r="I28" s="9"/>
    </row>
    <row r="29" spans="1:9" ht="12.75">
      <c r="A29" s="12" t="s">
        <v>24</v>
      </c>
      <c r="B29" s="9"/>
      <c r="C29" s="66"/>
      <c r="D29" s="66"/>
      <c r="E29" s="75"/>
      <c r="F29" s="75"/>
      <c r="G29" s="85"/>
      <c r="H29" s="13"/>
      <c r="I29" s="9"/>
    </row>
    <row r="30" spans="1:9" ht="12.75">
      <c r="A30" s="13" t="s">
        <v>6</v>
      </c>
      <c r="B30" s="9">
        <v>3</v>
      </c>
      <c r="C30" s="66">
        <v>2500000</v>
      </c>
      <c r="D30" s="66">
        <f aca="true" t="shared" si="1" ref="D30:D46">B30*C30</f>
        <v>7500000</v>
      </c>
      <c r="E30" s="75">
        <v>2500000</v>
      </c>
      <c r="F30" s="75">
        <v>2500000</v>
      </c>
      <c r="G30" s="75">
        <v>2500000</v>
      </c>
      <c r="H30" s="13"/>
      <c r="I30" s="9"/>
    </row>
    <row r="31" spans="1:9" ht="12.75">
      <c r="A31" s="13" t="s">
        <v>25</v>
      </c>
      <c r="B31" s="9">
        <v>2</v>
      </c>
      <c r="C31" s="66">
        <v>2000000</v>
      </c>
      <c r="D31" s="66">
        <f t="shared" si="1"/>
        <v>4000000</v>
      </c>
      <c r="E31" s="75">
        <v>2000000</v>
      </c>
      <c r="F31" s="75"/>
      <c r="G31" s="75">
        <v>2000000</v>
      </c>
      <c r="H31" s="13"/>
      <c r="I31" s="9"/>
    </row>
    <row r="32" spans="1:9" ht="12.75">
      <c r="A32" s="13" t="s">
        <v>26</v>
      </c>
      <c r="B32" s="9">
        <v>2</v>
      </c>
      <c r="C32" s="66">
        <v>500000</v>
      </c>
      <c r="D32" s="66">
        <f t="shared" si="1"/>
        <v>1000000</v>
      </c>
      <c r="E32" s="75">
        <v>500000</v>
      </c>
      <c r="F32" s="75"/>
      <c r="G32" s="75">
        <v>500000</v>
      </c>
      <c r="H32" s="13"/>
      <c r="I32" s="9"/>
    </row>
    <row r="33" spans="1:9" ht="12.75">
      <c r="A33" s="13" t="s">
        <v>27</v>
      </c>
      <c r="B33" s="9">
        <v>3</v>
      </c>
      <c r="C33" s="66">
        <v>1450000</v>
      </c>
      <c r="D33" s="66">
        <f t="shared" si="1"/>
        <v>4350000</v>
      </c>
      <c r="E33" s="75">
        <v>1450000</v>
      </c>
      <c r="F33" s="75">
        <v>1450000</v>
      </c>
      <c r="G33" s="75">
        <v>1450000</v>
      </c>
      <c r="H33" s="13"/>
      <c r="I33" s="9"/>
    </row>
    <row r="34" spans="1:9" ht="12.75">
      <c r="A34" s="13" t="s">
        <v>28</v>
      </c>
      <c r="B34" s="9">
        <v>3</v>
      </c>
      <c r="C34" s="66">
        <v>2000000</v>
      </c>
      <c r="D34" s="66">
        <f t="shared" si="1"/>
        <v>6000000</v>
      </c>
      <c r="E34" s="75">
        <v>1000000</v>
      </c>
      <c r="F34" s="75">
        <v>1000000</v>
      </c>
      <c r="G34" s="75">
        <v>1000000</v>
      </c>
      <c r="H34" s="13"/>
      <c r="I34" s="9"/>
    </row>
    <row r="35" spans="1:9" ht="12.75">
      <c r="A35" s="13" t="s">
        <v>29</v>
      </c>
      <c r="B35" s="9">
        <v>3</v>
      </c>
      <c r="C35" s="66">
        <v>3000000</v>
      </c>
      <c r="D35" s="66">
        <f t="shared" si="1"/>
        <v>9000000</v>
      </c>
      <c r="E35" s="75">
        <v>3000000</v>
      </c>
      <c r="F35" s="75">
        <v>3000000</v>
      </c>
      <c r="G35" s="75">
        <v>3000000</v>
      </c>
      <c r="H35" s="13"/>
      <c r="I35" s="9"/>
    </row>
    <row r="36" spans="1:9" ht="12.75">
      <c r="A36" s="13" t="s">
        <v>30</v>
      </c>
      <c r="B36" s="9">
        <v>3</v>
      </c>
      <c r="C36" s="66">
        <v>350000</v>
      </c>
      <c r="D36" s="66">
        <f t="shared" si="1"/>
        <v>1050000</v>
      </c>
      <c r="E36" s="75">
        <v>350000</v>
      </c>
      <c r="F36" s="75">
        <v>350000</v>
      </c>
      <c r="G36" s="75">
        <v>350000</v>
      </c>
      <c r="H36" s="13"/>
      <c r="I36" s="9"/>
    </row>
    <row r="37" spans="1:9" ht="12.75">
      <c r="A37" s="13" t="s">
        <v>31</v>
      </c>
      <c r="B37" s="9">
        <v>3</v>
      </c>
      <c r="C37" s="66">
        <v>1050000</v>
      </c>
      <c r="D37" s="66">
        <f t="shared" si="1"/>
        <v>3150000</v>
      </c>
      <c r="E37" s="75">
        <v>1050000</v>
      </c>
      <c r="F37" s="75">
        <v>1050000</v>
      </c>
      <c r="G37" s="75">
        <v>1050000</v>
      </c>
      <c r="H37" s="13"/>
      <c r="I37" s="9"/>
    </row>
    <row r="38" spans="1:9" ht="12.75">
      <c r="A38" s="13" t="s">
        <v>114</v>
      </c>
      <c r="B38" s="9">
        <v>3</v>
      </c>
      <c r="C38" s="66">
        <v>500000</v>
      </c>
      <c r="D38" s="66">
        <f>B38*C38</f>
        <v>1500000</v>
      </c>
      <c r="E38" s="75">
        <v>1500000</v>
      </c>
      <c r="F38" s="75">
        <v>1500000</v>
      </c>
      <c r="G38" s="75">
        <v>1500000</v>
      </c>
      <c r="H38" s="13"/>
      <c r="I38" s="9"/>
    </row>
    <row r="39" spans="1:9" ht="12.75">
      <c r="A39" s="13" t="s">
        <v>111</v>
      </c>
      <c r="B39" s="13">
        <v>3</v>
      </c>
      <c r="C39" s="66">
        <v>600000</v>
      </c>
      <c r="D39" s="66">
        <f t="shared" si="1"/>
        <v>1800000</v>
      </c>
      <c r="E39" s="75">
        <v>600000</v>
      </c>
      <c r="F39" s="75">
        <v>600000</v>
      </c>
      <c r="G39" s="75">
        <v>600000</v>
      </c>
      <c r="H39" s="13"/>
      <c r="I39" s="9"/>
    </row>
    <row r="40" spans="1:9" ht="12.75">
      <c r="A40" s="13" t="s">
        <v>32</v>
      </c>
      <c r="B40" s="13">
        <v>3</v>
      </c>
      <c r="C40" s="66">
        <v>1500000</v>
      </c>
      <c r="D40" s="66">
        <f t="shared" si="1"/>
        <v>4500000</v>
      </c>
      <c r="E40" s="75">
        <v>1500000</v>
      </c>
      <c r="F40" s="75">
        <v>1500000</v>
      </c>
      <c r="G40" s="75">
        <v>1500000</v>
      </c>
      <c r="H40" s="13"/>
      <c r="I40" s="9"/>
    </row>
    <row r="41" spans="1:9" ht="12.75">
      <c r="A41" s="13" t="s">
        <v>33</v>
      </c>
      <c r="B41" s="13">
        <v>2</v>
      </c>
      <c r="C41" s="66">
        <v>4500000</v>
      </c>
      <c r="D41" s="66">
        <f t="shared" si="1"/>
        <v>9000000</v>
      </c>
      <c r="E41" s="75">
        <v>4500000</v>
      </c>
      <c r="F41" s="75"/>
      <c r="G41" s="75">
        <v>4500000</v>
      </c>
      <c r="H41" s="14"/>
      <c r="I41" s="9"/>
    </row>
    <row r="42" spans="1:9" ht="12.75">
      <c r="A42" s="13" t="s">
        <v>113</v>
      </c>
      <c r="B42" s="13">
        <v>3</v>
      </c>
      <c r="C42" s="66">
        <v>400000</v>
      </c>
      <c r="D42" s="66">
        <f t="shared" si="1"/>
        <v>1200000</v>
      </c>
      <c r="E42" s="75">
        <v>400000</v>
      </c>
      <c r="F42" s="75">
        <v>400000</v>
      </c>
      <c r="G42" s="75">
        <v>400000</v>
      </c>
      <c r="H42" s="13"/>
      <c r="I42" s="9"/>
    </row>
    <row r="43" spans="1:9" ht="12.75">
      <c r="A43" s="13" t="s">
        <v>20</v>
      </c>
      <c r="B43" s="13">
        <v>2</v>
      </c>
      <c r="C43" s="66">
        <v>1500000</v>
      </c>
      <c r="D43" s="66">
        <f t="shared" si="1"/>
        <v>3000000</v>
      </c>
      <c r="E43" s="75">
        <v>1500000</v>
      </c>
      <c r="F43" s="75"/>
      <c r="G43" s="75">
        <v>1500000</v>
      </c>
      <c r="H43" s="13"/>
      <c r="I43" s="9"/>
    </row>
    <row r="44" spans="1:9" ht="12.75">
      <c r="A44" s="13" t="s">
        <v>21</v>
      </c>
      <c r="B44" s="13">
        <v>3</v>
      </c>
      <c r="C44" s="66">
        <v>13000000</v>
      </c>
      <c r="D44" s="66">
        <f t="shared" si="1"/>
        <v>39000000</v>
      </c>
      <c r="E44" s="75">
        <v>13000000</v>
      </c>
      <c r="F44" s="75">
        <v>13000000</v>
      </c>
      <c r="G44" s="75">
        <v>13000000</v>
      </c>
      <c r="H44" s="13"/>
      <c r="I44" s="9"/>
    </row>
    <row r="45" spans="1:9" ht="12.75">
      <c r="A45" s="13" t="s">
        <v>34</v>
      </c>
      <c r="B45" s="13">
        <v>3</v>
      </c>
      <c r="C45" s="66">
        <v>15000000</v>
      </c>
      <c r="D45" s="66">
        <f t="shared" si="1"/>
        <v>45000000</v>
      </c>
      <c r="E45" s="75">
        <v>15000000</v>
      </c>
      <c r="F45" s="75">
        <v>15000000</v>
      </c>
      <c r="G45" s="75">
        <v>15000000</v>
      </c>
      <c r="H45" s="13"/>
      <c r="I45" s="9"/>
    </row>
    <row r="46" spans="1:9" ht="13.5" thickBot="1">
      <c r="A46" s="13" t="s">
        <v>112</v>
      </c>
      <c r="B46" s="13">
        <v>3</v>
      </c>
      <c r="C46" s="66">
        <v>2950000</v>
      </c>
      <c r="D46" s="91">
        <f t="shared" si="1"/>
        <v>8850000</v>
      </c>
      <c r="E46" s="92">
        <v>2950000</v>
      </c>
      <c r="F46" s="92">
        <v>2950000</v>
      </c>
      <c r="G46" s="92">
        <v>2950000</v>
      </c>
      <c r="H46" s="105">
        <v>29980</v>
      </c>
      <c r="I46" s="9"/>
    </row>
    <row r="47" spans="1:9" ht="13.5" thickBot="1">
      <c r="A47" s="12" t="s">
        <v>35</v>
      </c>
      <c r="B47" s="12"/>
      <c r="C47" s="90"/>
      <c r="D47" s="89">
        <f>SUM(D30:D46)</f>
        <v>149900000</v>
      </c>
      <c r="E47" s="89">
        <f>SUM(E30:E46)</f>
        <v>52800000</v>
      </c>
      <c r="F47" s="89">
        <f>SUM(F30:F46)</f>
        <v>44300000</v>
      </c>
      <c r="G47" s="89">
        <f>SUM(G30:G46)</f>
        <v>52800000</v>
      </c>
      <c r="H47" s="73">
        <f>SUM(E47:G47)</f>
        <v>149900000</v>
      </c>
      <c r="I47" s="9"/>
    </row>
    <row r="48" spans="1:9" ht="12.75">
      <c r="A48" s="9"/>
      <c r="B48" s="9"/>
      <c r="C48" s="66"/>
      <c r="D48" s="93"/>
      <c r="E48" s="94"/>
      <c r="F48" s="95"/>
      <c r="G48" s="48"/>
      <c r="H48" s="13"/>
      <c r="I48" s="9"/>
    </row>
    <row r="49" spans="1:9" ht="12.75">
      <c r="A49" s="12" t="s">
        <v>36</v>
      </c>
      <c r="B49" s="12"/>
      <c r="C49" s="65"/>
      <c r="D49" s="65"/>
      <c r="E49" s="18"/>
      <c r="F49" s="22"/>
      <c r="G49" s="21"/>
      <c r="H49" s="13"/>
      <c r="I49" s="9"/>
    </row>
    <row r="50" spans="1:9" ht="12.75">
      <c r="A50" s="13" t="s">
        <v>37</v>
      </c>
      <c r="B50" s="9">
        <v>3</v>
      </c>
      <c r="C50" s="66">
        <v>2800000</v>
      </c>
      <c r="D50" s="66">
        <f aca="true" t="shared" si="2" ref="D50:D57">B50*C50</f>
        <v>8400000</v>
      </c>
      <c r="E50" s="66">
        <v>2800000</v>
      </c>
      <c r="F50" s="66">
        <v>2800000</v>
      </c>
      <c r="G50" s="66">
        <v>2800000</v>
      </c>
      <c r="H50" s="13"/>
      <c r="I50" s="9"/>
    </row>
    <row r="51" spans="1:9" ht="12.75">
      <c r="A51" s="13" t="s">
        <v>38</v>
      </c>
      <c r="B51" s="9">
        <v>3</v>
      </c>
      <c r="C51" s="66">
        <v>7000000</v>
      </c>
      <c r="D51" s="66">
        <f t="shared" si="2"/>
        <v>21000000</v>
      </c>
      <c r="E51" s="66">
        <v>7000000</v>
      </c>
      <c r="F51" s="66">
        <v>7000000</v>
      </c>
      <c r="G51" s="66">
        <v>7000000</v>
      </c>
      <c r="H51" s="13"/>
      <c r="I51" s="9"/>
    </row>
    <row r="52" spans="1:9" ht="12.75">
      <c r="A52" s="19" t="s">
        <v>39</v>
      </c>
      <c r="B52" s="9">
        <v>3</v>
      </c>
      <c r="C52" s="66">
        <v>1000000</v>
      </c>
      <c r="D52" s="66">
        <f t="shared" si="2"/>
        <v>3000000</v>
      </c>
      <c r="E52" s="66">
        <v>1000000</v>
      </c>
      <c r="F52" s="66">
        <v>1000000</v>
      </c>
      <c r="G52" s="66">
        <v>1000000</v>
      </c>
      <c r="H52" s="13"/>
      <c r="I52" s="9"/>
    </row>
    <row r="53" spans="1:9" ht="12.75">
      <c r="A53" s="19" t="s">
        <v>40</v>
      </c>
      <c r="B53" s="9">
        <v>3</v>
      </c>
      <c r="C53" s="66">
        <v>1000000</v>
      </c>
      <c r="D53" s="66">
        <f t="shared" si="2"/>
        <v>3000000</v>
      </c>
      <c r="E53" s="66">
        <v>1000000</v>
      </c>
      <c r="F53" s="66">
        <v>1000000</v>
      </c>
      <c r="G53" s="66">
        <v>1000000</v>
      </c>
      <c r="H53" s="13"/>
      <c r="I53" s="9"/>
    </row>
    <row r="54" spans="1:9" ht="12.75">
      <c r="A54" s="19" t="s">
        <v>41</v>
      </c>
      <c r="B54" s="9">
        <v>3</v>
      </c>
      <c r="C54" s="66">
        <v>2000000</v>
      </c>
      <c r="D54" s="66">
        <f t="shared" si="2"/>
        <v>6000000</v>
      </c>
      <c r="E54" s="66">
        <v>2000000</v>
      </c>
      <c r="F54" s="66">
        <v>2000000</v>
      </c>
      <c r="G54" s="66">
        <v>2000000</v>
      </c>
      <c r="H54" s="13"/>
      <c r="I54" s="9"/>
    </row>
    <row r="55" spans="1:9" ht="12.75">
      <c r="A55" s="19" t="s">
        <v>42</v>
      </c>
      <c r="B55" s="9">
        <v>0</v>
      </c>
      <c r="C55" s="66">
        <v>0</v>
      </c>
      <c r="D55" s="66">
        <f t="shared" si="2"/>
        <v>0</v>
      </c>
      <c r="E55" s="13"/>
      <c r="F55" s="26"/>
      <c r="G55" s="24">
        <v>0</v>
      </c>
      <c r="H55" s="14"/>
      <c r="I55" s="9"/>
    </row>
    <row r="56" spans="1:9" ht="12.75">
      <c r="A56" s="19" t="s">
        <v>43</v>
      </c>
      <c r="B56" s="9">
        <v>3</v>
      </c>
      <c r="C56" s="66">
        <v>1200000</v>
      </c>
      <c r="D56" s="66">
        <f t="shared" si="2"/>
        <v>3600000</v>
      </c>
      <c r="E56" s="66">
        <v>1200000</v>
      </c>
      <c r="F56" s="66">
        <v>1200000</v>
      </c>
      <c r="G56" s="66">
        <v>1200000</v>
      </c>
      <c r="H56" s="14"/>
      <c r="I56" s="9"/>
    </row>
    <row r="57" spans="1:9" ht="13.5" thickBot="1">
      <c r="A57" s="19"/>
      <c r="B57" s="9"/>
      <c r="C57" s="66"/>
      <c r="D57" s="66">
        <f t="shared" si="2"/>
        <v>0</v>
      </c>
      <c r="E57" s="13"/>
      <c r="F57" s="26"/>
      <c r="G57" s="47">
        <v>0</v>
      </c>
      <c r="H57" s="24">
        <v>9000</v>
      </c>
      <c r="I57" s="9"/>
    </row>
    <row r="58" spans="1:9" ht="13.5" thickBot="1">
      <c r="A58" s="12" t="s">
        <v>23</v>
      </c>
      <c r="B58" s="12"/>
      <c r="C58" s="66"/>
      <c r="D58" s="73">
        <f>SUM(D50:D57)</f>
        <v>45000000</v>
      </c>
      <c r="E58" s="73">
        <f>SUM(E50:E57)</f>
        <v>15000000</v>
      </c>
      <c r="F58" s="73">
        <f>SUM(F50:F57)</f>
        <v>15000000</v>
      </c>
      <c r="G58" s="73">
        <f>SUM(G50:G57)</f>
        <v>15000000</v>
      </c>
      <c r="H58" s="73">
        <f>SUM(E58:G58)</f>
        <v>45000000</v>
      </c>
      <c r="I58" s="9"/>
    </row>
    <row r="59" spans="1:9" ht="12.75">
      <c r="A59" s="12"/>
      <c r="B59" s="12"/>
      <c r="C59" s="65"/>
      <c r="D59" s="67"/>
      <c r="E59" s="13"/>
      <c r="F59" s="28"/>
      <c r="G59" s="38"/>
      <c r="H59" s="15"/>
      <c r="I59" s="9"/>
    </row>
    <row r="60" spans="1:9" ht="12.75">
      <c r="A60" s="103" t="s">
        <v>44</v>
      </c>
      <c r="B60" s="12"/>
      <c r="C60" s="65"/>
      <c r="D60" s="67"/>
      <c r="E60" s="13"/>
      <c r="F60" s="28"/>
      <c r="G60" s="23"/>
      <c r="H60" s="15"/>
      <c r="I60" s="9"/>
    </row>
    <row r="61" spans="1:9" ht="12.75">
      <c r="A61" s="13" t="s">
        <v>45</v>
      </c>
      <c r="B61" s="13">
        <v>3</v>
      </c>
      <c r="C61" s="67">
        <v>10000000</v>
      </c>
      <c r="D61" s="66">
        <f aca="true" t="shared" si="3" ref="D61:D72">B61*C61</f>
        <v>30000000</v>
      </c>
      <c r="E61" s="67">
        <v>10000000</v>
      </c>
      <c r="F61" s="67">
        <v>10000000</v>
      </c>
      <c r="G61" s="67">
        <v>10000000</v>
      </c>
      <c r="H61" s="15"/>
      <c r="I61" s="9"/>
    </row>
    <row r="62" spans="1:9" ht="12.75">
      <c r="A62" s="13" t="s">
        <v>120</v>
      </c>
      <c r="B62" s="13">
        <v>2</v>
      </c>
      <c r="C62" s="67">
        <v>60000000</v>
      </c>
      <c r="D62" s="66">
        <f t="shared" si="3"/>
        <v>120000000</v>
      </c>
      <c r="E62" s="67">
        <v>60000000</v>
      </c>
      <c r="F62" s="77">
        <v>60000000</v>
      </c>
      <c r="G62" s="105">
        <v>0</v>
      </c>
      <c r="H62" s="15"/>
      <c r="I62" s="9"/>
    </row>
    <row r="63" spans="1:9" ht="12.75">
      <c r="A63" s="13" t="s">
        <v>46</v>
      </c>
      <c r="B63" s="13">
        <v>3</v>
      </c>
      <c r="C63" s="67">
        <v>10000000</v>
      </c>
      <c r="D63" s="66">
        <f t="shared" si="3"/>
        <v>30000000</v>
      </c>
      <c r="E63" s="67">
        <v>10000000</v>
      </c>
      <c r="F63" s="67">
        <v>10000000</v>
      </c>
      <c r="G63" s="67">
        <v>10000000</v>
      </c>
      <c r="H63" s="15"/>
      <c r="I63" s="9"/>
    </row>
    <row r="64" spans="1:9" ht="12.75">
      <c r="A64" s="13" t="s">
        <v>47</v>
      </c>
      <c r="B64" s="13">
        <v>3</v>
      </c>
      <c r="C64" s="67">
        <v>10000000</v>
      </c>
      <c r="D64" s="66">
        <f t="shared" si="3"/>
        <v>30000000</v>
      </c>
      <c r="E64" s="67">
        <v>10000000</v>
      </c>
      <c r="F64" s="67">
        <v>10000000</v>
      </c>
      <c r="G64" s="67">
        <v>10000000</v>
      </c>
      <c r="H64" s="15"/>
      <c r="I64" s="9"/>
    </row>
    <row r="65" spans="1:9" ht="12.75">
      <c r="A65" s="13" t="s">
        <v>48</v>
      </c>
      <c r="B65" s="9">
        <v>3</v>
      </c>
      <c r="C65" s="66">
        <v>10000000</v>
      </c>
      <c r="D65" s="66">
        <f>B65*C65</f>
        <v>30000000</v>
      </c>
      <c r="E65" s="67">
        <v>10000000</v>
      </c>
      <c r="F65" s="67">
        <v>10000000</v>
      </c>
      <c r="G65" s="67">
        <v>10000000</v>
      </c>
      <c r="H65" s="13"/>
      <c r="I65" s="9"/>
    </row>
    <row r="66" spans="1:9" ht="12.75">
      <c r="A66" s="13" t="s">
        <v>49</v>
      </c>
      <c r="B66" s="9">
        <v>2</v>
      </c>
      <c r="C66" s="66">
        <v>10000000</v>
      </c>
      <c r="D66" s="66">
        <f>B66*C66</f>
        <v>20000000</v>
      </c>
      <c r="E66" s="67">
        <v>10000000</v>
      </c>
      <c r="F66" s="67">
        <v>10000000</v>
      </c>
      <c r="G66" s="85">
        <v>0</v>
      </c>
      <c r="H66" s="13"/>
      <c r="I66" s="9"/>
    </row>
    <row r="67" spans="1:9" ht="12.75">
      <c r="A67" s="13" t="s">
        <v>50</v>
      </c>
      <c r="B67" s="20">
        <v>3</v>
      </c>
      <c r="C67" s="66">
        <v>5000000</v>
      </c>
      <c r="D67" s="66">
        <f t="shared" si="3"/>
        <v>15000000</v>
      </c>
      <c r="E67" s="66">
        <v>5000000</v>
      </c>
      <c r="F67" s="66">
        <v>5000000</v>
      </c>
      <c r="G67" s="66">
        <v>5000000</v>
      </c>
      <c r="H67" s="13"/>
      <c r="I67" s="9"/>
    </row>
    <row r="68" spans="1:9" ht="12.75">
      <c r="A68" s="13" t="s">
        <v>51</v>
      </c>
      <c r="B68" s="20">
        <v>3</v>
      </c>
      <c r="C68" s="66">
        <v>12000000</v>
      </c>
      <c r="D68" s="66">
        <f t="shared" si="3"/>
        <v>36000000</v>
      </c>
      <c r="E68" s="66">
        <v>12000000</v>
      </c>
      <c r="F68" s="66">
        <v>12000000</v>
      </c>
      <c r="G68" s="66">
        <v>12000000</v>
      </c>
      <c r="H68" s="13"/>
      <c r="I68" s="9"/>
    </row>
    <row r="69" spans="1:9" ht="12.75">
      <c r="A69" s="13" t="s">
        <v>52</v>
      </c>
      <c r="B69" s="20">
        <v>2</v>
      </c>
      <c r="C69" s="66">
        <v>25000000</v>
      </c>
      <c r="D69" s="66">
        <f t="shared" si="3"/>
        <v>50000000</v>
      </c>
      <c r="E69" s="75"/>
      <c r="F69" s="66">
        <v>25000000</v>
      </c>
      <c r="G69" s="66">
        <v>25000000</v>
      </c>
      <c r="H69" s="13"/>
      <c r="I69" s="9"/>
    </row>
    <row r="70" spans="1:9" ht="12.75">
      <c r="A70" s="13" t="s">
        <v>115</v>
      </c>
      <c r="B70" s="20">
        <v>3</v>
      </c>
      <c r="C70" s="66">
        <v>20000000</v>
      </c>
      <c r="D70" s="66">
        <f t="shared" si="3"/>
        <v>60000000</v>
      </c>
      <c r="E70" s="66">
        <v>20000000</v>
      </c>
      <c r="F70" s="66">
        <v>20000000</v>
      </c>
      <c r="G70" s="66">
        <v>20000000</v>
      </c>
      <c r="H70" s="13"/>
      <c r="I70" s="9"/>
    </row>
    <row r="71" spans="1:9" ht="12.75">
      <c r="A71" s="13" t="s">
        <v>116</v>
      </c>
      <c r="B71" s="9">
        <v>3</v>
      </c>
      <c r="C71" s="66">
        <v>25000000</v>
      </c>
      <c r="D71" s="66">
        <f t="shared" si="3"/>
        <v>75000000</v>
      </c>
      <c r="E71" s="66">
        <v>25000000</v>
      </c>
      <c r="F71" s="66">
        <v>25000000</v>
      </c>
      <c r="G71" s="66">
        <v>25000000</v>
      </c>
      <c r="H71" s="13"/>
      <c r="I71" s="9"/>
    </row>
    <row r="72" spans="1:9" ht="13.5" thickBot="1">
      <c r="A72" s="13" t="s">
        <v>117</v>
      </c>
      <c r="B72" s="9">
        <v>1</v>
      </c>
      <c r="C72" s="66">
        <v>10000000</v>
      </c>
      <c r="D72" s="66">
        <f t="shared" si="3"/>
        <v>10000000</v>
      </c>
      <c r="E72" s="67">
        <v>10000000</v>
      </c>
      <c r="F72" s="81"/>
      <c r="G72" s="106">
        <v>0</v>
      </c>
      <c r="H72" s="12">
        <v>101200</v>
      </c>
      <c r="I72" s="9"/>
    </row>
    <row r="73" spans="1:9" ht="13.5" thickBot="1">
      <c r="A73" s="12" t="s">
        <v>53</v>
      </c>
      <c r="B73" s="9"/>
      <c r="C73" s="66"/>
      <c r="D73" s="6">
        <f>SUM(D61:D72)</f>
        <v>506000000</v>
      </c>
      <c r="E73" s="6">
        <f>SUM(E61:E72)</f>
        <v>182000000</v>
      </c>
      <c r="F73" s="6">
        <f>SUM(F61:F72)</f>
        <v>197000000</v>
      </c>
      <c r="G73" s="6">
        <f>SUM(G61:G72)</f>
        <v>127000000</v>
      </c>
      <c r="H73" s="73">
        <f>SUM(E73:G73)</f>
        <v>506000000</v>
      </c>
      <c r="I73" s="9"/>
    </row>
    <row r="74" spans="1:9" ht="12.75">
      <c r="A74" s="12"/>
      <c r="B74" s="9"/>
      <c r="C74" s="66"/>
      <c r="D74" s="66"/>
      <c r="E74" s="13"/>
      <c r="F74" s="26"/>
      <c r="G74" s="46"/>
      <c r="H74" s="13"/>
      <c r="I74" s="9"/>
    </row>
    <row r="75" spans="1:9" ht="12.75">
      <c r="A75" s="30"/>
      <c r="B75" s="9"/>
      <c r="C75" s="66"/>
      <c r="D75" s="66"/>
      <c r="E75" s="18"/>
      <c r="F75" s="18"/>
      <c r="G75" s="29"/>
      <c r="H75" s="13"/>
      <c r="I75" s="9"/>
    </row>
    <row r="76" spans="1:9" ht="12.75">
      <c r="A76" s="30"/>
      <c r="B76" s="9"/>
      <c r="C76" s="66"/>
      <c r="D76" s="66"/>
      <c r="E76" s="18"/>
      <c r="F76" s="22"/>
      <c r="G76" s="29"/>
      <c r="H76" s="13"/>
      <c r="I76" s="9"/>
    </row>
    <row r="77" spans="1:9" ht="12.75">
      <c r="A77" s="31"/>
      <c r="B77" s="20"/>
      <c r="C77" s="66"/>
      <c r="D77" s="66"/>
      <c r="E77" s="18"/>
      <c r="F77" s="22"/>
      <c r="G77" s="29"/>
      <c r="H77" s="13"/>
      <c r="I77" s="9"/>
    </row>
    <row r="78" spans="1:9" ht="12.75">
      <c r="A78" s="31"/>
      <c r="B78" s="20"/>
      <c r="C78" s="66"/>
      <c r="D78" s="66"/>
      <c r="E78" s="18"/>
      <c r="F78" s="22"/>
      <c r="G78" s="21"/>
      <c r="H78" s="13"/>
      <c r="I78" s="9"/>
    </row>
    <row r="79" spans="1:9" ht="12.75">
      <c r="A79" s="31"/>
      <c r="B79" s="20"/>
      <c r="C79" s="66"/>
      <c r="D79" s="66"/>
      <c r="E79" s="18"/>
      <c r="F79" s="22"/>
      <c r="G79" s="21"/>
      <c r="H79" s="13"/>
      <c r="I79" s="9"/>
    </row>
    <row r="80" spans="1:9" ht="12.75">
      <c r="A80" s="12" t="s">
        <v>54</v>
      </c>
      <c r="B80" s="20"/>
      <c r="C80" s="66"/>
      <c r="D80" s="66"/>
      <c r="E80" s="18"/>
      <c r="F80" s="22"/>
      <c r="G80" s="21"/>
      <c r="H80" s="13"/>
      <c r="I80" s="9"/>
    </row>
    <row r="81" spans="1:9" ht="12.75">
      <c r="A81" s="13" t="s">
        <v>55</v>
      </c>
      <c r="B81" s="20">
        <v>3</v>
      </c>
      <c r="C81" s="76">
        <v>12000000</v>
      </c>
      <c r="D81" s="76">
        <f aca="true" t="shared" si="4" ref="D81:D86">B81*C81</f>
        <v>36000000</v>
      </c>
      <c r="E81" s="77">
        <v>12000000</v>
      </c>
      <c r="F81" s="77">
        <v>12000000</v>
      </c>
      <c r="G81" s="77">
        <v>12000000</v>
      </c>
      <c r="H81" s="13"/>
      <c r="I81" s="9"/>
    </row>
    <row r="82" spans="1:9" ht="12.75">
      <c r="A82" s="13" t="s">
        <v>56</v>
      </c>
      <c r="B82" s="20">
        <v>3</v>
      </c>
      <c r="C82" s="76">
        <v>7000000</v>
      </c>
      <c r="D82" s="76">
        <f t="shared" si="4"/>
        <v>21000000</v>
      </c>
      <c r="E82" s="77">
        <v>5000000</v>
      </c>
      <c r="F82" s="78">
        <v>7000000</v>
      </c>
      <c r="G82" s="78">
        <v>9000000</v>
      </c>
      <c r="H82" s="13"/>
      <c r="I82" s="9"/>
    </row>
    <row r="83" spans="1:9" ht="12.75">
      <c r="A83" s="13" t="s">
        <v>57</v>
      </c>
      <c r="B83" s="20">
        <v>3</v>
      </c>
      <c r="C83" s="76">
        <v>6000000</v>
      </c>
      <c r="D83" s="76">
        <f t="shared" si="4"/>
        <v>18000000</v>
      </c>
      <c r="E83" s="77">
        <v>6000000</v>
      </c>
      <c r="F83" s="77">
        <v>6000000</v>
      </c>
      <c r="G83" s="77">
        <v>6000000</v>
      </c>
      <c r="H83" s="13"/>
      <c r="I83" s="9"/>
    </row>
    <row r="84" spans="1:9" ht="12.75">
      <c r="A84" s="13" t="s">
        <v>58</v>
      </c>
      <c r="B84" s="20">
        <v>0</v>
      </c>
      <c r="C84" s="66"/>
      <c r="D84" s="66">
        <f t="shared" si="4"/>
        <v>0</v>
      </c>
      <c r="E84" s="75"/>
      <c r="F84" s="22"/>
      <c r="G84" s="21">
        <v>0</v>
      </c>
      <c r="H84" s="13"/>
      <c r="I84" s="9"/>
    </row>
    <row r="85" spans="1:9" ht="12.75">
      <c r="A85" s="13" t="s">
        <v>59</v>
      </c>
      <c r="B85" s="20">
        <v>0</v>
      </c>
      <c r="C85" s="66"/>
      <c r="D85" s="66">
        <f t="shared" si="4"/>
        <v>0</v>
      </c>
      <c r="E85" s="75"/>
      <c r="F85" s="22"/>
      <c r="G85" s="21">
        <v>0</v>
      </c>
      <c r="H85" s="13"/>
      <c r="I85" s="9"/>
    </row>
    <row r="86" spans="1:9" ht="13.5" thickBot="1">
      <c r="A86" s="9"/>
      <c r="B86" s="20"/>
      <c r="C86" s="66"/>
      <c r="D86" s="66">
        <f t="shared" si="4"/>
        <v>0</v>
      </c>
      <c r="E86" s="75"/>
      <c r="F86" s="22"/>
      <c r="G86" s="43">
        <v>0</v>
      </c>
      <c r="H86" s="12">
        <v>15000</v>
      </c>
      <c r="I86" s="9"/>
    </row>
    <row r="87" spans="1:9" ht="13.5" thickBot="1">
      <c r="A87" s="12" t="s">
        <v>60</v>
      </c>
      <c r="B87" s="20"/>
      <c r="C87" s="66"/>
      <c r="D87" s="7">
        <f>SUM(D81:D86)</f>
        <v>75000000</v>
      </c>
      <c r="E87" s="7">
        <f>SUM(E81:E86)</f>
        <v>23000000</v>
      </c>
      <c r="F87" s="7">
        <f>SUM(F81:F86)</f>
        <v>25000000</v>
      </c>
      <c r="G87" s="7">
        <f>SUM(G81:G86)</f>
        <v>27000000</v>
      </c>
      <c r="H87" s="73">
        <f>SUM(E87:G87)</f>
        <v>75000000</v>
      </c>
      <c r="I87" s="9"/>
    </row>
    <row r="88" spans="1:9" ht="12.75">
      <c r="A88" s="9"/>
      <c r="B88" s="12"/>
      <c r="C88" s="66"/>
      <c r="D88" s="66"/>
      <c r="E88" s="13"/>
      <c r="F88" s="28"/>
      <c r="G88" s="45"/>
      <c r="H88" s="15"/>
      <c r="I88" s="9"/>
    </row>
    <row r="89" spans="1:9" ht="12.75">
      <c r="A89" s="12" t="s">
        <v>61</v>
      </c>
      <c r="B89" s="9"/>
      <c r="C89" s="66"/>
      <c r="D89" s="66"/>
      <c r="E89" s="13"/>
      <c r="F89" s="32"/>
      <c r="G89" s="33"/>
      <c r="H89" s="13"/>
      <c r="I89" s="9"/>
    </row>
    <row r="90" spans="1:9" ht="12.75">
      <c r="A90" s="12" t="s">
        <v>62</v>
      </c>
      <c r="B90" s="12">
        <v>3</v>
      </c>
      <c r="C90" s="67">
        <v>7000000</v>
      </c>
      <c r="D90" s="66">
        <f>B90*C90</f>
        <v>21000000</v>
      </c>
      <c r="E90" s="67">
        <v>7000000</v>
      </c>
      <c r="F90" s="67">
        <v>7000000</v>
      </c>
      <c r="G90" s="67">
        <v>7000000</v>
      </c>
      <c r="H90" s="13"/>
      <c r="I90" s="9"/>
    </row>
    <row r="91" spans="1:9" ht="12.75">
      <c r="A91" s="12" t="s">
        <v>124</v>
      </c>
      <c r="B91" s="12">
        <v>3</v>
      </c>
      <c r="C91" s="67">
        <v>15000000</v>
      </c>
      <c r="D91" s="66">
        <f>B91*C91</f>
        <v>45000000</v>
      </c>
      <c r="E91" s="67">
        <v>15000000</v>
      </c>
      <c r="F91" s="67">
        <v>15000000</v>
      </c>
      <c r="G91" s="67">
        <v>15000000</v>
      </c>
      <c r="H91" s="13"/>
      <c r="I91" s="9"/>
    </row>
    <row r="92" spans="1:9" ht="13.5" thickBot="1">
      <c r="A92" s="12" t="s">
        <v>55</v>
      </c>
      <c r="B92" s="12">
        <v>3</v>
      </c>
      <c r="C92" s="67">
        <v>3000000</v>
      </c>
      <c r="D92" s="66">
        <f>B92*C92</f>
        <v>9000000</v>
      </c>
      <c r="E92" s="67">
        <v>3000000</v>
      </c>
      <c r="F92" s="67">
        <v>3000000</v>
      </c>
      <c r="G92" s="67">
        <v>3000000</v>
      </c>
      <c r="H92" s="12">
        <v>15000</v>
      </c>
      <c r="I92" s="9"/>
    </row>
    <row r="93" spans="1:9" ht="13.5" thickBot="1">
      <c r="A93" s="12" t="s">
        <v>63</v>
      </c>
      <c r="B93" s="12"/>
      <c r="C93" s="65"/>
      <c r="D93" s="72">
        <f>SUM(D90:D92)</f>
        <v>75000000</v>
      </c>
      <c r="E93" s="72">
        <f>SUM(E90:E92)</f>
        <v>25000000</v>
      </c>
      <c r="F93" s="72">
        <f>SUM(F90:F92)</f>
        <v>25000000</v>
      </c>
      <c r="G93" s="72">
        <f>SUM(G90:G92)</f>
        <v>25000000</v>
      </c>
      <c r="H93" s="73">
        <f>SUM(E93:G93)</f>
        <v>75000000</v>
      </c>
      <c r="I93" s="9"/>
    </row>
    <row r="94" spans="1:9" ht="12.75">
      <c r="A94" s="12"/>
      <c r="B94" s="12"/>
      <c r="C94" s="65"/>
      <c r="D94" s="66"/>
      <c r="E94" s="13"/>
      <c r="F94" s="32"/>
      <c r="G94" s="64"/>
      <c r="H94" s="13"/>
      <c r="I94" s="9"/>
    </row>
    <row r="95" spans="1:9" ht="12.75">
      <c r="A95" s="9"/>
      <c r="B95" s="9"/>
      <c r="C95" s="66"/>
      <c r="D95" s="66"/>
      <c r="E95" s="18"/>
      <c r="F95" s="22"/>
      <c r="G95" s="21"/>
      <c r="H95" s="18"/>
      <c r="I95" s="9"/>
    </row>
    <row r="96" spans="1:9" ht="13.5">
      <c r="A96" s="34" t="s">
        <v>64</v>
      </c>
      <c r="B96" s="9"/>
      <c r="C96" s="66"/>
      <c r="D96" s="66"/>
      <c r="E96" s="18"/>
      <c r="F96" s="22"/>
      <c r="G96" s="21"/>
      <c r="H96" s="18"/>
      <c r="I96" s="9"/>
    </row>
    <row r="97" spans="1:9" ht="12.75">
      <c r="A97" s="104" t="s">
        <v>65</v>
      </c>
      <c r="B97" s="9">
        <v>3</v>
      </c>
      <c r="C97" s="66">
        <v>8500000</v>
      </c>
      <c r="D97" s="66">
        <f aca="true" t="shared" si="5" ref="D97:D102">B97*C97</f>
        <v>25500000</v>
      </c>
      <c r="E97" s="75">
        <v>8500000</v>
      </c>
      <c r="F97" s="75">
        <v>8500000</v>
      </c>
      <c r="G97" s="75">
        <v>8500000</v>
      </c>
      <c r="H97" s="18"/>
      <c r="I97" s="9"/>
    </row>
    <row r="98" spans="1:9" ht="12.75">
      <c r="A98" s="13" t="s">
        <v>66</v>
      </c>
      <c r="B98" s="9">
        <v>3</v>
      </c>
      <c r="C98" s="66">
        <v>6000000</v>
      </c>
      <c r="D98" s="66">
        <f t="shared" si="5"/>
        <v>18000000</v>
      </c>
      <c r="E98" s="66">
        <v>6000000</v>
      </c>
      <c r="F98" s="66">
        <v>6000000</v>
      </c>
      <c r="G98" s="66">
        <v>6000000</v>
      </c>
      <c r="H98" s="18"/>
      <c r="I98" s="9"/>
    </row>
    <row r="99" spans="1:9" ht="12.75">
      <c r="A99" s="13" t="s">
        <v>67</v>
      </c>
      <c r="B99" s="9">
        <v>2</v>
      </c>
      <c r="C99" s="66">
        <v>12000000</v>
      </c>
      <c r="D99" s="66">
        <f t="shared" si="5"/>
        <v>24000000</v>
      </c>
      <c r="E99" s="75"/>
      <c r="F99" s="75">
        <v>12000000</v>
      </c>
      <c r="G99" s="75">
        <v>12000000</v>
      </c>
      <c r="H99" s="18"/>
      <c r="I99" s="9"/>
    </row>
    <row r="100" spans="1:9" ht="12.75">
      <c r="A100" s="13" t="s">
        <v>106</v>
      </c>
      <c r="B100" s="9">
        <v>3</v>
      </c>
      <c r="C100" s="66">
        <v>5000000</v>
      </c>
      <c r="D100" s="66">
        <f t="shared" si="5"/>
        <v>15000000</v>
      </c>
      <c r="E100" s="75">
        <v>5000000</v>
      </c>
      <c r="F100" s="75">
        <v>5000000</v>
      </c>
      <c r="G100" s="75">
        <v>5000000</v>
      </c>
      <c r="H100" s="18"/>
      <c r="I100" s="9"/>
    </row>
    <row r="101" spans="1:9" ht="12.75">
      <c r="A101" s="13" t="s">
        <v>68</v>
      </c>
      <c r="B101" s="9">
        <v>3</v>
      </c>
      <c r="C101" s="66">
        <v>17500000</v>
      </c>
      <c r="D101" s="66">
        <f t="shared" si="5"/>
        <v>52500000</v>
      </c>
      <c r="E101" s="75">
        <v>17500000</v>
      </c>
      <c r="F101" s="75">
        <v>17500000</v>
      </c>
      <c r="G101" s="75">
        <v>17500000</v>
      </c>
      <c r="H101" s="18"/>
      <c r="I101" s="9"/>
    </row>
    <row r="102" spans="1:9" ht="13.5" thickBot="1">
      <c r="A102" s="13" t="s">
        <v>69</v>
      </c>
      <c r="B102" s="9">
        <v>3</v>
      </c>
      <c r="C102" s="68">
        <v>30000000</v>
      </c>
      <c r="D102" s="66">
        <f t="shared" si="5"/>
        <v>90000000</v>
      </c>
      <c r="E102" s="75">
        <v>30000000</v>
      </c>
      <c r="F102" s="75">
        <v>30000000</v>
      </c>
      <c r="G102" s="75">
        <v>30000000</v>
      </c>
      <c r="H102" s="17">
        <v>45000</v>
      </c>
      <c r="I102" s="9"/>
    </row>
    <row r="103" spans="1:9" ht="13.5" thickBot="1">
      <c r="A103" s="12" t="s">
        <v>63</v>
      </c>
      <c r="B103" s="9"/>
      <c r="C103" s="66"/>
      <c r="D103" s="7">
        <f>SUM(D97:D102)</f>
        <v>225000000</v>
      </c>
      <c r="E103" s="86">
        <f>SUM(E97:E102)</f>
        <v>67000000</v>
      </c>
      <c r="F103" s="86">
        <f>SUM(F97:F102)</f>
        <v>79000000</v>
      </c>
      <c r="G103" s="86">
        <f>SUM(G97:G102)</f>
        <v>79000000</v>
      </c>
      <c r="H103" s="73">
        <f>SUM(E103:G103)</f>
        <v>225000000</v>
      </c>
      <c r="I103" s="9"/>
    </row>
    <row r="104" spans="1:9" ht="12.75">
      <c r="A104" s="12"/>
      <c r="B104" s="12"/>
      <c r="C104" s="65"/>
      <c r="D104" s="65"/>
      <c r="E104" s="13"/>
      <c r="F104" s="28"/>
      <c r="G104" s="44"/>
      <c r="H104" s="15"/>
      <c r="I104" s="9"/>
    </row>
    <row r="105" spans="1:9" ht="12.75">
      <c r="A105" s="9"/>
      <c r="B105" s="12"/>
      <c r="C105" s="66"/>
      <c r="D105" s="66"/>
      <c r="E105" s="13"/>
      <c r="F105" s="32"/>
      <c r="G105" s="35"/>
      <c r="H105" s="23"/>
      <c r="I105" s="9"/>
    </row>
    <row r="106" spans="1:9" ht="12.75">
      <c r="A106" s="9"/>
      <c r="B106" s="12"/>
      <c r="C106" s="66"/>
      <c r="D106" s="66"/>
      <c r="E106" s="13"/>
      <c r="F106" s="32"/>
      <c r="G106" s="35"/>
      <c r="H106" s="23"/>
      <c r="I106" s="9"/>
    </row>
    <row r="107" spans="1:9" ht="12.75">
      <c r="A107" s="9"/>
      <c r="B107" s="12"/>
      <c r="C107" s="66"/>
      <c r="D107" s="66"/>
      <c r="E107" s="13"/>
      <c r="F107" s="32"/>
      <c r="G107" s="35"/>
      <c r="H107" s="23"/>
      <c r="I107" s="9"/>
    </row>
    <row r="108" spans="1:9" ht="12.75">
      <c r="A108" s="9"/>
      <c r="B108" s="12"/>
      <c r="C108" s="66"/>
      <c r="D108" s="66"/>
      <c r="E108" s="13"/>
      <c r="F108" s="32"/>
      <c r="G108" s="35"/>
      <c r="H108" s="23"/>
      <c r="I108" s="9"/>
    </row>
    <row r="109" spans="1:9" ht="12.75">
      <c r="A109" s="9"/>
      <c r="B109" s="12"/>
      <c r="C109" s="66"/>
      <c r="D109" s="66"/>
      <c r="E109" s="13"/>
      <c r="F109" s="32"/>
      <c r="G109" s="35"/>
      <c r="H109" s="23"/>
      <c r="I109" s="9"/>
    </row>
    <row r="110" spans="1:9" ht="12.75">
      <c r="A110" s="9"/>
      <c r="B110" s="12"/>
      <c r="C110" s="66"/>
      <c r="D110" s="66"/>
      <c r="E110" s="13"/>
      <c r="F110" s="32"/>
      <c r="G110" s="35"/>
      <c r="H110" s="23"/>
      <c r="I110" s="9"/>
    </row>
    <row r="111" spans="1:9" ht="12.75">
      <c r="A111" s="9"/>
      <c r="B111" s="12"/>
      <c r="C111" s="66"/>
      <c r="D111" s="66"/>
      <c r="E111" s="13"/>
      <c r="F111" s="32"/>
      <c r="G111" s="35"/>
      <c r="H111" s="23"/>
      <c r="I111" s="9"/>
    </row>
    <row r="112" spans="1:9" ht="12.75">
      <c r="A112" s="9"/>
      <c r="B112" s="12"/>
      <c r="C112" s="69"/>
      <c r="D112" s="69"/>
      <c r="E112" s="13"/>
      <c r="F112" s="32"/>
      <c r="G112" s="35"/>
      <c r="H112" s="23"/>
      <c r="I112" s="9"/>
    </row>
    <row r="113" spans="1:9" ht="12.75">
      <c r="A113" s="9"/>
      <c r="B113" s="12"/>
      <c r="C113" s="69"/>
      <c r="D113" s="69"/>
      <c r="E113" s="13"/>
      <c r="F113" s="32"/>
      <c r="G113" s="35"/>
      <c r="H113" s="23"/>
      <c r="I113" s="9"/>
    </row>
    <row r="114" spans="1:9" ht="12.75">
      <c r="A114" s="12" t="s">
        <v>70</v>
      </c>
      <c r="B114" s="9"/>
      <c r="C114" s="69"/>
      <c r="D114" s="69"/>
      <c r="E114" s="13"/>
      <c r="F114" s="26"/>
      <c r="G114" s="25"/>
      <c r="H114" s="13"/>
      <c r="I114" s="9"/>
    </row>
    <row r="115" spans="1:9" ht="12.75">
      <c r="A115" s="13" t="s">
        <v>71</v>
      </c>
      <c r="B115" s="9">
        <v>1</v>
      </c>
      <c r="C115" s="69">
        <v>3500000</v>
      </c>
      <c r="D115" s="69">
        <f aca="true" t="shared" si="6" ref="D115:D127">B115*C115</f>
        <v>3500000</v>
      </c>
      <c r="E115" s="66">
        <v>3500000</v>
      </c>
      <c r="F115" s="22">
        <v>0</v>
      </c>
      <c r="G115" s="79">
        <v>0</v>
      </c>
      <c r="H115" s="13"/>
      <c r="I115" s="9"/>
    </row>
    <row r="116" spans="1:9" ht="12.75">
      <c r="A116" s="13" t="s">
        <v>72</v>
      </c>
      <c r="B116" s="9">
        <v>1</v>
      </c>
      <c r="C116" s="69">
        <v>2500000</v>
      </c>
      <c r="D116" s="69">
        <f t="shared" si="6"/>
        <v>2500000</v>
      </c>
      <c r="E116" s="66">
        <v>2500000</v>
      </c>
      <c r="F116" s="22">
        <v>0</v>
      </c>
      <c r="G116" s="79">
        <v>0</v>
      </c>
      <c r="H116" s="13"/>
      <c r="I116" s="9"/>
    </row>
    <row r="117" spans="1:9" ht="12.75">
      <c r="A117" s="13" t="s">
        <v>73</v>
      </c>
      <c r="B117" s="9">
        <v>1</v>
      </c>
      <c r="C117" s="69">
        <v>500000</v>
      </c>
      <c r="D117" s="69">
        <f t="shared" si="6"/>
        <v>500000</v>
      </c>
      <c r="E117" s="66">
        <v>500000</v>
      </c>
      <c r="F117" s="22">
        <v>0</v>
      </c>
      <c r="G117" s="79">
        <v>0</v>
      </c>
      <c r="H117" s="13"/>
      <c r="I117" s="9"/>
    </row>
    <row r="118" spans="1:9" ht="12.75">
      <c r="A118" s="13" t="s">
        <v>118</v>
      </c>
      <c r="B118" s="9">
        <v>1</v>
      </c>
      <c r="C118" s="69">
        <v>9900000</v>
      </c>
      <c r="D118" s="69">
        <f t="shared" si="6"/>
        <v>9900000</v>
      </c>
      <c r="E118" s="66">
        <v>9900000</v>
      </c>
      <c r="F118" s="22">
        <v>0</v>
      </c>
      <c r="G118" s="79">
        <v>0</v>
      </c>
      <c r="H118" s="13"/>
      <c r="I118" s="9"/>
    </row>
    <row r="119" spans="1:9" ht="12.75">
      <c r="A119" s="13" t="s">
        <v>74</v>
      </c>
      <c r="B119" s="9"/>
      <c r="C119" s="69"/>
      <c r="D119" s="69">
        <f t="shared" si="6"/>
        <v>0</v>
      </c>
      <c r="E119" s="66"/>
      <c r="F119" s="22">
        <v>0</v>
      </c>
      <c r="G119" s="79">
        <v>0</v>
      </c>
      <c r="H119" s="13"/>
      <c r="I119" s="9"/>
    </row>
    <row r="120" spans="1:9" ht="12.75">
      <c r="A120" s="13" t="s">
        <v>75</v>
      </c>
      <c r="B120" s="9">
        <v>1</v>
      </c>
      <c r="C120" s="69">
        <v>100000000</v>
      </c>
      <c r="D120" s="69">
        <f t="shared" si="6"/>
        <v>100000000</v>
      </c>
      <c r="E120" s="66">
        <v>100000000</v>
      </c>
      <c r="F120" s="22">
        <v>0</v>
      </c>
      <c r="G120" s="79">
        <v>0</v>
      </c>
      <c r="H120" s="13"/>
      <c r="I120" s="9"/>
    </row>
    <row r="121" spans="1:9" ht="12.75">
      <c r="A121" s="13" t="s">
        <v>76</v>
      </c>
      <c r="B121" s="9">
        <v>1</v>
      </c>
      <c r="C121" s="69">
        <v>1000000</v>
      </c>
      <c r="D121" s="69">
        <f t="shared" si="6"/>
        <v>1000000</v>
      </c>
      <c r="E121" s="66">
        <v>1000000</v>
      </c>
      <c r="F121" s="22">
        <v>0</v>
      </c>
      <c r="G121" s="79">
        <v>0</v>
      </c>
      <c r="H121" s="13"/>
      <c r="I121" s="9"/>
    </row>
    <row r="122" spans="1:9" ht="12.75">
      <c r="A122" s="13" t="s">
        <v>77</v>
      </c>
      <c r="B122" s="9">
        <v>1</v>
      </c>
      <c r="C122" s="69">
        <v>500000</v>
      </c>
      <c r="D122" s="69">
        <f t="shared" si="6"/>
        <v>500000</v>
      </c>
      <c r="E122" s="66">
        <v>500000</v>
      </c>
      <c r="F122" s="22">
        <v>0</v>
      </c>
      <c r="G122" s="79">
        <v>0</v>
      </c>
      <c r="H122" s="13"/>
      <c r="I122" s="9"/>
    </row>
    <row r="123" spans="1:9" ht="12.75">
      <c r="A123" s="13" t="s">
        <v>78</v>
      </c>
      <c r="B123" s="9">
        <v>1</v>
      </c>
      <c r="C123" s="69">
        <v>1500000</v>
      </c>
      <c r="D123" s="69">
        <f t="shared" si="6"/>
        <v>1500000</v>
      </c>
      <c r="E123" s="66">
        <v>1500000</v>
      </c>
      <c r="F123" s="22">
        <v>0</v>
      </c>
      <c r="G123" s="79">
        <v>0</v>
      </c>
      <c r="H123" s="13"/>
      <c r="I123" s="9"/>
    </row>
    <row r="124" spans="1:9" ht="12.75">
      <c r="A124" s="13" t="s">
        <v>79</v>
      </c>
      <c r="B124" s="9">
        <v>4</v>
      </c>
      <c r="C124" s="69">
        <v>150000</v>
      </c>
      <c r="D124" s="69">
        <f t="shared" si="6"/>
        <v>600000</v>
      </c>
      <c r="E124" s="66">
        <v>600000</v>
      </c>
      <c r="F124" s="22">
        <v>0</v>
      </c>
      <c r="G124" s="79">
        <v>0</v>
      </c>
      <c r="H124" s="13"/>
      <c r="I124" s="9"/>
    </row>
    <row r="125" spans="1:9" ht="12.75">
      <c r="A125" s="13" t="s">
        <v>80</v>
      </c>
      <c r="B125" s="9">
        <v>1</v>
      </c>
      <c r="C125" s="69">
        <v>5000000</v>
      </c>
      <c r="D125" s="69">
        <f t="shared" si="6"/>
        <v>5000000</v>
      </c>
      <c r="E125" s="66">
        <v>5000000</v>
      </c>
      <c r="F125" s="22">
        <v>0</v>
      </c>
      <c r="G125" s="79">
        <v>0</v>
      </c>
      <c r="H125" s="13"/>
      <c r="I125" s="9"/>
    </row>
    <row r="126" spans="1:9" ht="12.75">
      <c r="A126" s="13"/>
      <c r="B126" s="9"/>
      <c r="C126" s="69"/>
      <c r="D126" s="69">
        <f t="shared" si="6"/>
        <v>0</v>
      </c>
      <c r="E126" s="13"/>
      <c r="F126" s="26"/>
      <c r="G126" s="79">
        <v>0</v>
      </c>
      <c r="H126" s="13"/>
      <c r="I126" s="9"/>
    </row>
    <row r="127" spans="1:9" ht="13.5" thickBot="1">
      <c r="A127" s="13"/>
      <c r="B127" s="9"/>
      <c r="C127" s="69"/>
      <c r="D127" s="69">
        <f t="shared" si="6"/>
        <v>0</v>
      </c>
      <c r="E127" s="13"/>
      <c r="F127" s="26"/>
      <c r="G127" s="80">
        <v>0</v>
      </c>
      <c r="H127" s="12">
        <v>25000</v>
      </c>
      <c r="I127" s="9"/>
    </row>
    <row r="128" spans="1:9" ht="13.5" thickBot="1">
      <c r="A128" s="12" t="s">
        <v>63</v>
      </c>
      <c r="B128" s="9"/>
      <c r="C128" s="69"/>
      <c r="D128" s="6">
        <f>SUM(D115:D127)</f>
        <v>125000000</v>
      </c>
      <c r="E128" s="6">
        <f>SUM(E115:E127)</f>
        <v>125000000</v>
      </c>
      <c r="F128" s="6">
        <f>SUM(F115:F127)</f>
        <v>0</v>
      </c>
      <c r="G128" s="6">
        <f>SUM(G115:G127)</f>
        <v>0</v>
      </c>
      <c r="H128" s="73">
        <f>SUM(E128:G128)</f>
        <v>125000000</v>
      </c>
      <c r="I128" s="9"/>
    </row>
    <row r="129" spans="1:9" ht="12.75">
      <c r="A129" s="12"/>
      <c r="B129" s="9"/>
      <c r="C129" s="69"/>
      <c r="D129" s="69"/>
      <c r="E129" s="13"/>
      <c r="F129" s="32"/>
      <c r="G129" s="42"/>
      <c r="H129" s="13"/>
      <c r="I129" s="9"/>
    </row>
    <row r="130" spans="1:9" ht="12.75">
      <c r="A130" s="12" t="s">
        <v>81</v>
      </c>
      <c r="B130" s="9"/>
      <c r="C130" s="69"/>
      <c r="D130" s="69"/>
      <c r="E130" s="13"/>
      <c r="F130" s="32"/>
      <c r="G130" s="32"/>
      <c r="H130" s="13"/>
      <c r="I130" s="9"/>
    </row>
    <row r="131" spans="1:9" ht="12.75">
      <c r="A131" s="13" t="s">
        <v>82</v>
      </c>
      <c r="B131" s="9">
        <v>3</v>
      </c>
      <c r="C131" s="69">
        <v>6000000</v>
      </c>
      <c r="D131" s="69">
        <f aca="true" t="shared" si="7" ref="D131:D142">B131*C131</f>
        <v>18000000</v>
      </c>
      <c r="E131" s="67">
        <v>6000000</v>
      </c>
      <c r="F131" s="67">
        <v>6000000</v>
      </c>
      <c r="G131" s="67">
        <v>6000000</v>
      </c>
      <c r="H131" s="13"/>
      <c r="I131" s="9"/>
    </row>
    <row r="132" spans="1:9" ht="12.75">
      <c r="A132" s="13" t="s">
        <v>83</v>
      </c>
      <c r="B132" s="9">
        <v>3</v>
      </c>
      <c r="C132" s="69">
        <v>10500000</v>
      </c>
      <c r="D132" s="69">
        <f t="shared" si="7"/>
        <v>31500000</v>
      </c>
      <c r="E132" s="67">
        <v>10500000</v>
      </c>
      <c r="F132" s="67">
        <v>10500000</v>
      </c>
      <c r="G132" s="67">
        <v>10500000</v>
      </c>
      <c r="H132" s="13"/>
      <c r="I132" s="9"/>
    </row>
    <row r="133" spans="1:9" ht="12.75">
      <c r="A133" s="13" t="s">
        <v>84</v>
      </c>
      <c r="B133" s="9">
        <v>3</v>
      </c>
      <c r="C133" s="69">
        <v>3600000</v>
      </c>
      <c r="D133" s="69">
        <f t="shared" si="7"/>
        <v>10800000</v>
      </c>
      <c r="E133" s="67">
        <v>3600000</v>
      </c>
      <c r="F133" s="67">
        <v>3600000</v>
      </c>
      <c r="G133" s="67">
        <v>3600000</v>
      </c>
      <c r="H133" s="13"/>
      <c r="I133" s="9"/>
    </row>
    <row r="134" spans="1:9" ht="12.75">
      <c r="A134" s="13" t="s">
        <v>85</v>
      </c>
      <c r="B134" s="9">
        <v>3</v>
      </c>
      <c r="C134" s="69">
        <v>1800000</v>
      </c>
      <c r="D134" s="69">
        <f t="shared" si="7"/>
        <v>5400000</v>
      </c>
      <c r="E134" s="67">
        <v>1800000</v>
      </c>
      <c r="F134" s="67">
        <v>1800000</v>
      </c>
      <c r="G134" s="67">
        <v>1800000</v>
      </c>
      <c r="H134" s="13"/>
      <c r="I134" s="9"/>
    </row>
    <row r="135" spans="1:9" ht="12.75">
      <c r="A135" s="13" t="s">
        <v>86</v>
      </c>
      <c r="B135" s="9">
        <v>3</v>
      </c>
      <c r="C135" s="69">
        <v>8600000</v>
      </c>
      <c r="D135" s="69">
        <f t="shared" si="7"/>
        <v>25800000</v>
      </c>
      <c r="E135" s="69">
        <v>8600000</v>
      </c>
      <c r="F135" s="69">
        <v>8600000</v>
      </c>
      <c r="G135" s="69">
        <v>8600000</v>
      </c>
      <c r="H135" s="13"/>
      <c r="I135" s="9"/>
    </row>
    <row r="136" spans="1:9" ht="12.75">
      <c r="A136" s="13" t="s">
        <v>87</v>
      </c>
      <c r="B136" s="9">
        <v>3</v>
      </c>
      <c r="C136" s="69">
        <v>500000</v>
      </c>
      <c r="D136" s="69">
        <f t="shared" si="7"/>
        <v>1500000</v>
      </c>
      <c r="E136" s="67">
        <v>500000</v>
      </c>
      <c r="F136" s="67">
        <v>500000</v>
      </c>
      <c r="G136" s="67">
        <v>500000</v>
      </c>
      <c r="H136" s="13"/>
      <c r="I136" s="9"/>
    </row>
    <row r="137" spans="1:9" ht="12.75">
      <c r="A137" s="13" t="s">
        <v>88</v>
      </c>
      <c r="B137" s="9">
        <v>3</v>
      </c>
      <c r="C137" s="69">
        <v>500000</v>
      </c>
      <c r="D137" s="69">
        <f t="shared" si="7"/>
        <v>1500000</v>
      </c>
      <c r="E137" s="69">
        <v>500000</v>
      </c>
      <c r="F137" s="69">
        <v>500000</v>
      </c>
      <c r="G137" s="69">
        <v>500000</v>
      </c>
      <c r="H137" s="13"/>
      <c r="I137" s="9"/>
    </row>
    <row r="138" spans="1:9" ht="12.75">
      <c r="A138" s="13" t="s">
        <v>89</v>
      </c>
      <c r="B138" s="9">
        <v>3</v>
      </c>
      <c r="C138" s="69">
        <v>800000</v>
      </c>
      <c r="D138" s="69">
        <f t="shared" si="7"/>
        <v>2400000</v>
      </c>
      <c r="E138" s="67">
        <v>800000</v>
      </c>
      <c r="F138" s="67">
        <v>800000</v>
      </c>
      <c r="G138" s="67">
        <v>800000</v>
      </c>
      <c r="H138" s="13"/>
      <c r="I138" s="9"/>
    </row>
    <row r="139" spans="1:9" ht="12.75">
      <c r="A139" s="13" t="s">
        <v>90</v>
      </c>
      <c r="B139" s="9">
        <v>3</v>
      </c>
      <c r="C139" s="69">
        <v>1035000</v>
      </c>
      <c r="D139" s="69">
        <f t="shared" si="7"/>
        <v>3105000</v>
      </c>
      <c r="E139" s="67">
        <v>1035000</v>
      </c>
      <c r="F139" s="67">
        <v>1035000</v>
      </c>
      <c r="G139" s="67">
        <v>1035000</v>
      </c>
      <c r="H139" s="13"/>
      <c r="I139" s="9"/>
    </row>
    <row r="140" spans="1:9" ht="12.75">
      <c r="A140" s="13" t="s">
        <v>91</v>
      </c>
      <c r="B140" s="9"/>
      <c r="C140" s="69"/>
      <c r="D140" s="69">
        <f t="shared" si="7"/>
        <v>0</v>
      </c>
      <c r="E140" s="67"/>
      <c r="F140" s="32"/>
      <c r="G140" s="36">
        <v>0</v>
      </c>
      <c r="H140" s="13"/>
      <c r="I140" s="9"/>
    </row>
    <row r="141" spans="1:9" ht="12.75">
      <c r="A141" s="13"/>
      <c r="B141" s="9"/>
      <c r="C141" s="69"/>
      <c r="D141" s="69">
        <f t="shared" si="7"/>
        <v>0</v>
      </c>
      <c r="E141" s="67"/>
      <c r="F141" s="32"/>
      <c r="G141" s="36">
        <v>0</v>
      </c>
      <c r="H141" s="13"/>
      <c r="I141" s="9"/>
    </row>
    <row r="142" spans="1:9" ht="13.5" thickBot="1">
      <c r="A142" s="13"/>
      <c r="B142" s="9"/>
      <c r="C142" s="69"/>
      <c r="D142" s="69">
        <f t="shared" si="7"/>
        <v>0</v>
      </c>
      <c r="E142" s="67"/>
      <c r="F142" s="32"/>
      <c r="G142" s="40">
        <v>0</v>
      </c>
      <c r="H142" s="12">
        <v>20000</v>
      </c>
      <c r="I142" s="9"/>
    </row>
    <row r="143" spans="1:9" ht="13.5" thickBot="1">
      <c r="A143" s="12" t="s">
        <v>63</v>
      </c>
      <c r="B143" s="9"/>
      <c r="C143" s="69"/>
      <c r="D143" s="86">
        <f>SUM(D131:D142)</f>
        <v>100005000</v>
      </c>
      <c r="E143" s="72">
        <f>SUM(E131:E142)</f>
        <v>33335000</v>
      </c>
      <c r="F143" s="72">
        <f>SUM(F131:F142)</f>
        <v>33335000</v>
      </c>
      <c r="G143" s="72">
        <f>SUM(G131:G142)</f>
        <v>33335000</v>
      </c>
      <c r="H143" s="73">
        <f>SUM(E143:G143)</f>
        <v>100005000</v>
      </c>
      <c r="I143" s="9"/>
    </row>
    <row r="144" spans="1:9" ht="12.75">
      <c r="A144" s="13"/>
      <c r="B144" s="9"/>
      <c r="C144" s="69"/>
      <c r="D144" s="69"/>
      <c r="E144" s="13"/>
      <c r="F144" s="32"/>
      <c r="G144" s="41"/>
      <c r="H144" s="17"/>
      <c r="I144" s="9"/>
    </row>
    <row r="145" spans="1:9" ht="12.75">
      <c r="A145" s="13"/>
      <c r="B145" s="9"/>
      <c r="C145" s="69"/>
      <c r="D145" s="69"/>
      <c r="E145" s="13"/>
      <c r="F145" s="32"/>
      <c r="G145" s="36"/>
      <c r="H145" s="13"/>
      <c r="I145" s="9"/>
    </row>
    <row r="146" spans="1:9" ht="12.75">
      <c r="A146" s="13"/>
      <c r="B146" s="9"/>
      <c r="C146" s="69"/>
      <c r="D146" s="69"/>
      <c r="E146" s="13"/>
      <c r="F146" s="32"/>
      <c r="G146" s="36"/>
      <c r="H146" s="13"/>
      <c r="I146" s="9"/>
    </row>
    <row r="147" spans="1:9" ht="12.75">
      <c r="A147" s="13"/>
      <c r="B147" s="9"/>
      <c r="C147" s="69"/>
      <c r="D147" s="69"/>
      <c r="E147" s="13"/>
      <c r="F147" s="32"/>
      <c r="G147" s="36"/>
      <c r="H147" s="13"/>
      <c r="I147" s="9"/>
    </row>
    <row r="148" spans="1:9" ht="12.75">
      <c r="A148" s="13"/>
      <c r="B148" s="9"/>
      <c r="C148" s="69"/>
      <c r="D148" s="69"/>
      <c r="E148" s="13"/>
      <c r="F148" s="32"/>
      <c r="G148" s="36"/>
      <c r="H148" s="13"/>
      <c r="I148" s="9"/>
    </row>
    <row r="149" spans="1:9" ht="12.75">
      <c r="A149" s="13"/>
      <c r="B149" s="9"/>
      <c r="C149" s="69"/>
      <c r="D149" s="69"/>
      <c r="E149" s="13"/>
      <c r="F149" s="32"/>
      <c r="G149" s="36"/>
      <c r="H149" s="13"/>
      <c r="I149" s="9"/>
    </row>
    <row r="150" spans="1:9" ht="12.75">
      <c r="A150" s="13"/>
      <c r="B150" s="9"/>
      <c r="C150" s="69"/>
      <c r="D150" s="69"/>
      <c r="E150" s="13"/>
      <c r="F150" s="32"/>
      <c r="G150" s="36"/>
      <c r="H150" s="13"/>
      <c r="I150" s="9"/>
    </row>
    <row r="151" spans="1:9" ht="12.75">
      <c r="A151" s="12" t="s">
        <v>92</v>
      </c>
      <c r="B151" s="9"/>
      <c r="C151" s="69"/>
      <c r="D151" s="69"/>
      <c r="E151" s="13"/>
      <c r="F151" s="32"/>
      <c r="G151" s="36"/>
      <c r="H151" s="13"/>
      <c r="I151" s="9"/>
    </row>
    <row r="152" spans="1:9" ht="12.75">
      <c r="A152" s="31" t="s">
        <v>105</v>
      </c>
      <c r="B152" s="9">
        <v>1</v>
      </c>
      <c r="C152" s="69">
        <v>3000000</v>
      </c>
      <c r="D152" s="69">
        <f>B152*C152</f>
        <v>3000000</v>
      </c>
      <c r="E152" s="67">
        <v>3000000</v>
      </c>
      <c r="F152" s="75" t="s">
        <v>107</v>
      </c>
      <c r="G152" s="82">
        <v>0</v>
      </c>
      <c r="H152" s="13"/>
      <c r="I152" s="9"/>
    </row>
    <row r="153" spans="1:9" ht="12.75">
      <c r="A153" s="31" t="s">
        <v>93</v>
      </c>
      <c r="B153" s="9">
        <v>3</v>
      </c>
      <c r="C153" s="69">
        <v>10000000</v>
      </c>
      <c r="D153" s="69">
        <f>B153*C153</f>
        <v>30000000</v>
      </c>
      <c r="E153" s="67">
        <v>15000000</v>
      </c>
      <c r="F153" s="75">
        <v>10000000</v>
      </c>
      <c r="G153" s="82">
        <v>5000000</v>
      </c>
      <c r="H153" s="13"/>
      <c r="I153" s="9"/>
    </row>
    <row r="154" spans="1:9" ht="12.75">
      <c r="A154" s="31" t="s">
        <v>94</v>
      </c>
      <c r="B154" s="9">
        <v>3</v>
      </c>
      <c r="C154" s="69">
        <v>5000000</v>
      </c>
      <c r="D154" s="69">
        <f>B154*C154</f>
        <v>15000000</v>
      </c>
      <c r="E154" s="67">
        <v>8000000</v>
      </c>
      <c r="F154" s="75">
        <v>3000000</v>
      </c>
      <c r="G154" s="82">
        <v>4000000</v>
      </c>
      <c r="H154" s="13"/>
      <c r="I154" s="9"/>
    </row>
    <row r="155" spans="1:9" ht="12.75">
      <c r="A155" s="31"/>
      <c r="B155" s="9"/>
      <c r="C155" s="69"/>
      <c r="D155" s="69">
        <f>B155*C155</f>
        <v>0</v>
      </c>
      <c r="E155" s="67"/>
      <c r="F155" s="81"/>
      <c r="G155" s="82">
        <v>0</v>
      </c>
      <c r="H155" s="13"/>
      <c r="I155" s="9"/>
    </row>
    <row r="156" spans="1:9" ht="13.5" thickBot="1">
      <c r="A156" s="12" t="s">
        <v>63</v>
      </c>
      <c r="B156" s="9"/>
      <c r="C156" s="69"/>
      <c r="D156" s="69">
        <f>B156*C156</f>
        <v>0</v>
      </c>
      <c r="E156" s="67"/>
      <c r="F156" s="81"/>
      <c r="G156" s="83">
        <v>0</v>
      </c>
      <c r="H156" s="12">
        <v>9600</v>
      </c>
      <c r="I156" s="9"/>
    </row>
    <row r="157" spans="1:9" ht="13.5" thickBot="1">
      <c r="A157" s="12"/>
      <c r="B157" s="9"/>
      <c r="C157" s="69"/>
      <c r="D157" s="72">
        <f>SUM(D152:D156)</f>
        <v>48000000</v>
      </c>
      <c r="E157" s="72">
        <f>SUM(E152:E156)</f>
        <v>26000000</v>
      </c>
      <c r="F157" s="72">
        <f>SUM(F152:F156)</f>
        <v>13000000</v>
      </c>
      <c r="G157" s="72">
        <f>SUM(G152:G156)</f>
        <v>9000000</v>
      </c>
      <c r="H157" s="73">
        <f>SUM(E157:G157)</f>
        <v>48000000</v>
      </c>
      <c r="I157" s="9"/>
    </row>
    <row r="158" spans="1:9" ht="12.75">
      <c r="A158" s="12"/>
      <c r="B158" s="9"/>
      <c r="C158" s="69"/>
      <c r="D158" s="69"/>
      <c r="E158" s="13"/>
      <c r="F158" s="39"/>
      <c r="G158" s="41"/>
      <c r="H158" s="71"/>
      <c r="I158" s="9"/>
    </row>
    <row r="159" spans="1:9" ht="12.75">
      <c r="A159" s="12" t="s">
        <v>95</v>
      </c>
      <c r="B159" s="9"/>
      <c r="C159" s="69"/>
      <c r="D159" s="69"/>
      <c r="E159" s="13"/>
      <c r="F159" s="32"/>
      <c r="G159" s="41"/>
      <c r="H159" s="13"/>
      <c r="I159" s="9"/>
    </row>
    <row r="160" spans="1:9" ht="12.75">
      <c r="A160" s="31" t="s">
        <v>96</v>
      </c>
      <c r="B160" s="107">
        <v>3</v>
      </c>
      <c r="C160" s="109">
        <v>42000000</v>
      </c>
      <c r="D160" s="70">
        <f>B160*C160</f>
        <v>126000000</v>
      </c>
      <c r="E160" s="109">
        <v>42000000</v>
      </c>
      <c r="F160" s="109">
        <v>42000000</v>
      </c>
      <c r="G160" s="109">
        <v>42000000</v>
      </c>
      <c r="H160" s="109"/>
      <c r="I160" s="9"/>
    </row>
    <row r="161" spans="1:9" ht="12.75">
      <c r="A161" s="31" t="s">
        <v>97</v>
      </c>
      <c r="B161" s="13">
        <v>3</v>
      </c>
      <c r="C161" s="109">
        <v>39900000</v>
      </c>
      <c r="D161" s="70">
        <f>B161*C161</f>
        <v>119700000</v>
      </c>
      <c r="E161" s="109">
        <v>39900000</v>
      </c>
      <c r="F161" s="109">
        <v>39900000</v>
      </c>
      <c r="G161" s="109">
        <v>39900000</v>
      </c>
      <c r="H161" s="109"/>
      <c r="I161" s="9"/>
    </row>
    <row r="162" spans="1:9" ht="12.75">
      <c r="A162" s="31" t="s">
        <v>98</v>
      </c>
      <c r="B162" s="13">
        <v>3</v>
      </c>
      <c r="C162" s="109">
        <v>36000000</v>
      </c>
      <c r="D162" s="70">
        <f aca="true" t="shared" si="8" ref="D162:D172">B162*C162</f>
        <v>108000000</v>
      </c>
      <c r="E162" s="109">
        <v>36000000</v>
      </c>
      <c r="F162" s="109">
        <v>36000000</v>
      </c>
      <c r="G162" s="109">
        <v>36000000</v>
      </c>
      <c r="H162" s="109"/>
      <c r="I162" s="9"/>
    </row>
    <row r="163" spans="1:9" ht="12.75">
      <c r="A163" s="31" t="s">
        <v>123</v>
      </c>
      <c r="B163" s="13">
        <v>3</v>
      </c>
      <c r="C163" s="70">
        <v>24000000</v>
      </c>
      <c r="D163" s="69">
        <f t="shared" si="8"/>
        <v>72000000</v>
      </c>
      <c r="E163" s="70">
        <v>24000000</v>
      </c>
      <c r="F163" s="70">
        <v>24000000</v>
      </c>
      <c r="G163" s="70">
        <v>24000000</v>
      </c>
      <c r="H163" s="13"/>
      <c r="I163" s="9"/>
    </row>
    <row r="164" spans="1:9" ht="12.75">
      <c r="A164" s="31" t="s">
        <v>99</v>
      </c>
      <c r="B164" s="13"/>
      <c r="C164" s="70"/>
      <c r="D164" s="69">
        <f t="shared" si="8"/>
        <v>0</v>
      </c>
      <c r="E164" s="70"/>
      <c r="F164" s="70"/>
      <c r="G164" s="70"/>
      <c r="H164" s="13"/>
      <c r="I164" s="9"/>
    </row>
    <row r="165" spans="1:9" ht="12.75">
      <c r="A165" s="31" t="s">
        <v>100</v>
      </c>
      <c r="B165" s="13">
        <v>3</v>
      </c>
      <c r="C165" s="70">
        <v>18000000</v>
      </c>
      <c r="D165" s="69">
        <f>B165*C165</f>
        <v>54000000</v>
      </c>
      <c r="E165" s="70">
        <v>18000000</v>
      </c>
      <c r="F165" s="70">
        <v>18000000</v>
      </c>
      <c r="G165" s="70">
        <v>18000000</v>
      </c>
      <c r="H165" s="13"/>
      <c r="I165" s="9"/>
    </row>
    <row r="166" spans="1:9" ht="12.75">
      <c r="A166" s="31" t="s">
        <v>101</v>
      </c>
      <c r="B166" s="13">
        <v>3</v>
      </c>
      <c r="C166" s="70">
        <v>12000000</v>
      </c>
      <c r="D166" s="69">
        <f t="shared" si="8"/>
        <v>36000000</v>
      </c>
      <c r="E166" s="70">
        <v>12000000</v>
      </c>
      <c r="F166" s="70">
        <v>12000000</v>
      </c>
      <c r="G166" s="70">
        <v>12000000</v>
      </c>
      <c r="H166" s="13"/>
      <c r="I166" s="9"/>
    </row>
    <row r="167" spans="1:9" ht="12.75">
      <c r="A167" s="31"/>
      <c r="B167" s="13"/>
      <c r="C167" s="70"/>
      <c r="D167" s="69">
        <f>B167*C167</f>
        <v>0</v>
      </c>
      <c r="E167" s="13"/>
      <c r="F167" s="15"/>
      <c r="G167" s="74">
        <v>0</v>
      </c>
      <c r="H167" s="13"/>
      <c r="I167" s="9"/>
    </row>
    <row r="168" spans="1:9" ht="12.75">
      <c r="A168" s="13" t="s">
        <v>102</v>
      </c>
      <c r="B168" s="13"/>
      <c r="C168" s="70"/>
      <c r="D168" s="69">
        <f t="shared" si="8"/>
        <v>0</v>
      </c>
      <c r="E168" s="13"/>
      <c r="F168" s="15"/>
      <c r="G168" s="74">
        <v>0</v>
      </c>
      <c r="H168" s="13"/>
      <c r="I168" s="9"/>
    </row>
    <row r="169" spans="1:9" ht="12.75">
      <c r="A169" s="13"/>
      <c r="B169" s="13"/>
      <c r="C169" s="70"/>
      <c r="D169" s="69">
        <f t="shared" si="8"/>
        <v>0</v>
      </c>
      <c r="E169" s="13"/>
      <c r="F169" s="15"/>
      <c r="G169" s="74">
        <v>0</v>
      </c>
      <c r="H169" s="13"/>
      <c r="I169" s="9"/>
    </row>
    <row r="170" spans="1:9" ht="12.75">
      <c r="A170" s="13" t="s">
        <v>103</v>
      </c>
      <c r="B170" s="13"/>
      <c r="C170" s="70"/>
      <c r="D170" s="69">
        <f t="shared" si="8"/>
        <v>0</v>
      </c>
      <c r="E170" s="13"/>
      <c r="F170" s="15"/>
      <c r="G170" s="74">
        <v>0</v>
      </c>
      <c r="H170" s="13"/>
      <c r="I170" s="9"/>
    </row>
    <row r="171" spans="1:9" ht="12.75">
      <c r="A171" s="13"/>
      <c r="B171" s="13"/>
      <c r="C171" s="70"/>
      <c r="D171" s="69">
        <f t="shared" si="8"/>
        <v>0</v>
      </c>
      <c r="E171" s="13"/>
      <c r="F171" s="15"/>
      <c r="G171" s="74">
        <v>0</v>
      </c>
      <c r="H171" s="13"/>
      <c r="I171" s="9"/>
    </row>
    <row r="172" spans="1:9" ht="13.5" thickBot="1">
      <c r="A172" s="13"/>
      <c r="B172" s="13"/>
      <c r="C172" s="70"/>
      <c r="D172" s="69">
        <f t="shared" si="8"/>
        <v>0</v>
      </c>
      <c r="E172" s="13"/>
      <c r="F172" s="15"/>
      <c r="G172" s="37">
        <v>0</v>
      </c>
      <c r="H172" s="24">
        <v>103140</v>
      </c>
      <c r="I172" s="9"/>
    </row>
    <row r="173" spans="1:9" ht="13.5" thickBot="1">
      <c r="A173" s="12" t="s">
        <v>53</v>
      </c>
      <c r="B173" s="13"/>
      <c r="C173" s="110"/>
      <c r="D173" s="72">
        <f>SUM(E173:G173)</f>
        <v>515700000</v>
      </c>
      <c r="E173" s="108">
        <f>SUM(E160:E172)</f>
        <v>171900000</v>
      </c>
      <c r="F173" s="108">
        <f>SUM(F160:F172)</f>
        <v>171900000</v>
      </c>
      <c r="G173" s="73">
        <f>SUM(G160:G172)</f>
        <v>171900000</v>
      </c>
      <c r="H173" s="73">
        <f>SUM(E173:G173)</f>
        <v>515700000</v>
      </c>
      <c r="I173" s="9"/>
    </row>
    <row r="174" spans="1:9" ht="13.5" thickBot="1">
      <c r="A174" s="12"/>
      <c r="B174" s="13"/>
      <c r="C174" s="70"/>
      <c r="D174" s="99"/>
      <c r="E174" s="13"/>
      <c r="F174" s="23"/>
      <c r="G174" s="38"/>
      <c r="H174" s="27"/>
      <c r="I174" s="9"/>
    </row>
    <row r="175" spans="1:9" ht="13.5" thickBot="1">
      <c r="A175" s="12"/>
      <c r="B175" s="9"/>
      <c r="C175" s="97"/>
      <c r="D175" s="101">
        <f>SUM(D173+D157+D143+D128+D103+D93+D87+D73+D58+D47+D27)</f>
        <v>2014605005</v>
      </c>
      <c r="E175" s="98">
        <f>SUM(E173+E157+E143+E128+E103+E93+E87+E73+E58+E47+E27)</f>
        <v>772868335</v>
      </c>
      <c r="F175" s="84">
        <f>SUM(F173+F157+F143+F128+F103+F93+F87+F73+F58+F47+F27)</f>
        <v>653368335</v>
      </c>
      <c r="G175" s="84">
        <f>SUM(G173+G157+G143+G128+G103+G93+G87+G73+G58+G47+G27)</f>
        <v>588368335</v>
      </c>
      <c r="H175" s="84">
        <f>SUM(E175:G175)</f>
        <v>2014605005</v>
      </c>
      <c r="I175" s="9"/>
    </row>
    <row r="176" spans="1:9" ht="12.75">
      <c r="A176" s="9"/>
      <c r="B176" s="9"/>
      <c r="C176" s="69"/>
      <c r="D176" s="100"/>
      <c r="E176" s="13"/>
      <c r="F176" s="32"/>
      <c r="G176" s="36"/>
      <c r="H176" s="13"/>
      <c r="I176" s="9"/>
    </row>
    <row r="177" spans="2:8" ht="12.75">
      <c r="B177" s="1"/>
      <c r="C177" s="1"/>
      <c r="D177" s="1"/>
      <c r="E177" s="2"/>
      <c r="F177" s="8"/>
      <c r="G177" s="8"/>
      <c r="H177" s="2"/>
    </row>
    <row r="178" spans="1:8" ht="12.75">
      <c r="A178" s="1"/>
      <c r="B178" s="1"/>
      <c r="C178" s="1"/>
      <c r="D178" s="1"/>
      <c r="E178" s="2"/>
      <c r="F178" s="8"/>
      <c r="G178" s="8"/>
      <c r="H178" s="2"/>
    </row>
    <row r="179" spans="1:8" ht="12.75">
      <c r="A179" s="1"/>
      <c r="B179" s="1"/>
      <c r="C179" s="1"/>
      <c r="D179" s="1"/>
      <c r="E179" s="2"/>
      <c r="F179" s="8"/>
      <c r="G179" s="8"/>
      <c r="H179" s="2"/>
    </row>
    <row r="180" spans="1:8" ht="12.75">
      <c r="A180" s="1"/>
      <c r="B180" s="1"/>
      <c r="C180" s="1"/>
      <c r="D180" s="1"/>
      <c r="E180" s="2"/>
      <c r="F180" s="8"/>
      <c r="G180" s="8"/>
      <c r="H180" s="2"/>
    </row>
    <row r="181" spans="1:8" ht="12.75">
      <c r="A181" s="1"/>
      <c r="B181" s="1"/>
      <c r="C181" s="1"/>
      <c r="D181" s="1"/>
      <c r="E181" s="2"/>
      <c r="F181" s="8"/>
      <c r="G181" s="8"/>
      <c r="H181" s="2"/>
    </row>
    <row r="182" spans="1:8" ht="12.75">
      <c r="A182" s="1"/>
      <c r="B182" s="1"/>
      <c r="C182" s="1"/>
      <c r="D182" s="1"/>
      <c r="E182" s="2"/>
      <c r="F182" s="8"/>
      <c r="G182" s="8"/>
      <c r="H182" s="2"/>
    </row>
    <row r="183" spans="1:8" ht="12.75">
      <c r="A183" s="1"/>
      <c r="B183" s="1"/>
      <c r="C183" s="1"/>
      <c r="D183" s="1"/>
      <c r="E183" s="2"/>
      <c r="F183" s="8"/>
      <c r="G183" s="8"/>
      <c r="H183" s="2"/>
    </row>
    <row r="184" spans="1:8" ht="12.75">
      <c r="A184" s="1"/>
      <c r="B184" s="1"/>
      <c r="C184" s="1"/>
      <c r="D184" s="1"/>
      <c r="E184" s="2"/>
      <c r="F184" s="8"/>
      <c r="G184" s="8"/>
      <c r="H184" s="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1"/>
  <sheetViews>
    <sheetView tabSelected="1" zoomScaleSheetLayoutView="100" zoomScalePageLayoutView="0" workbookViewId="0" topLeftCell="A7">
      <selection activeCell="F185" sqref="F185"/>
    </sheetView>
  </sheetViews>
  <sheetFormatPr defaultColWidth="9.140625" defaultRowHeight="12.75"/>
  <cols>
    <col min="1" max="1" width="48.8515625" style="0" customWidth="1"/>
    <col min="2" max="2" width="14.00390625" style="0" customWidth="1"/>
    <col min="3" max="3" width="17.140625" style="0" customWidth="1"/>
    <col min="4" max="4" width="20.421875" style="0" customWidth="1"/>
    <col min="5" max="6" width="18.57421875" style="0" customWidth="1"/>
    <col min="7" max="7" width="18.8515625" style="0" customWidth="1"/>
    <col min="8" max="8" width="18.28125" style="0" customWidth="1"/>
    <col min="9" max="9" width="20.28125" style="0" customWidth="1"/>
  </cols>
  <sheetData>
    <row r="1" spans="1:11" ht="12.75">
      <c r="A1" s="256" t="s">
        <v>134</v>
      </c>
      <c r="B1" s="257"/>
      <c r="C1" s="257"/>
      <c r="D1" s="257"/>
      <c r="E1" s="257"/>
      <c r="F1" s="257"/>
      <c r="G1" s="257"/>
      <c r="H1" s="257"/>
      <c r="I1" s="258"/>
      <c r="K1" s="111"/>
    </row>
    <row r="2" spans="1:11" ht="12" customHeight="1" thickBot="1">
      <c r="A2" s="259"/>
      <c r="B2" s="260"/>
      <c r="C2" s="260"/>
      <c r="D2" s="260"/>
      <c r="E2" s="260"/>
      <c r="F2" s="260"/>
      <c r="G2" s="260"/>
      <c r="H2" s="260"/>
      <c r="I2" s="261"/>
      <c r="K2" s="111"/>
    </row>
    <row r="3" spans="1:9" ht="13.5" hidden="1" thickBot="1">
      <c r="A3" s="262"/>
      <c r="B3" s="263"/>
      <c r="C3" s="263"/>
      <c r="D3" s="263"/>
      <c r="E3" s="263"/>
      <c r="F3" s="263"/>
      <c r="G3" s="263"/>
      <c r="H3" s="263"/>
      <c r="I3" s="264"/>
    </row>
    <row r="4" spans="1:9" ht="15.75" thickBot="1">
      <c r="A4" s="253" t="s">
        <v>238</v>
      </c>
      <c r="B4" s="254"/>
      <c r="C4" s="254"/>
      <c r="D4" s="254"/>
      <c r="E4" s="254"/>
      <c r="F4" s="254"/>
      <c r="G4" s="254"/>
      <c r="H4" s="254"/>
      <c r="I4" s="255"/>
    </row>
    <row r="5" spans="1:9" ht="15.75" thickBot="1">
      <c r="A5" s="265"/>
      <c r="B5" s="241" t="s">
        <v>0</v>
      </c>
      <c r="C5" s="240" t="s">
        <v>143</v>
      </c>
      <c r="D5" s="240" t="s">
        <v>184</v>
      </c>
      <c r="E5" s="247" t="s">
        <v>146</v>
      </c>
      <c r="F5" s="247" t="s">
        <v>240</v>
      </c>
      <c r="G5" s="247" t="s">
        <v>144</v>
      </c>
      <c r="H5" s="247" t="s">
        <v>145</v>
      </c>
      <c r="I5" s="248" t="s">
        <v>3</v>
      </c>
    </row>
    <row r="6" spans="1:9" ht="15.75" thickBot="1">
      <c r="A6" s="266"/>
      <c r="B6" s="198"/>
      <c r="C6" s="115"/>
      <c r="D6" s="115"/>
      <c r="E6" s="115"/>
      <c r="F6" s="115"/>
      <c r="G6" s="249" t="s">
        <v>147</v>
      </c>
      <c r="H6" s="249" t="s">
        <v>147</v>
      </c>
      <c r="I6" s="194" t="s">
        <v>147</v>
      </c>
    </row>
    <row r="7" spans="1:9" ht="15.75" thickBot="1">
      <c r="A7" s="116" t="s">
        <v>221</v>
      </c>
      <c r="B7" s="115"/>
      <c r="C7" s="117"/>
      <c r="D7" s="117"/>
      <c r="E7" s="117"/>
      <c r="F7" s="117"/>
      <c r="G7" s="118"/>
      <c r="H7" s="119"/>
      <c r="I7" s="120"/>
    </row>
    <row r="8" spans="1:9" ht="14.25">
      <c r="A8" s="121" t="s">
        <v>149</v>
      </c>
      <c r="B8" s="122">
        <v>150</v>
      </c>
      <c r="C8" s="123">
        <v>3</v>
      </c>
      <c r="D8" s="123">
        <v>300</v>
      </c>
      <c r="E8" s="122">
        <f>(B8*C8*D8)</f>
        <v>135000</v>
      </c>
      <c r="F8" s="122"/>
      <c r="G8" s="122">
        <v>45000</v>
      </c>
      <c r="H8" s="122">
        <v>45000</v>
      </c>
      <c r="I8" s="124">
        <v>45000</v>
      </c>
    </row>
    <row r="9" spans="1:9" ht="14.25">
      <c r="A9" s="121" t="s">
        <v>148</v>
      </c>
      <c r="B9" s="122">
        <v>80</v>
      </c>
      <c r="C9" s="123">
        <v>3</v>
      </c>
      <c r="D9" s="123">
        <v>120</v>
      </c>
      <c r="E9" s="122">
        <f aca="true" t="shared" si="0" ref="E9:E23">(B9*C9*D9)</f>
        <v>28800</v>
      </c>
      <c r="F9" s="122"/>
      <c r="G9" s="122">
        <v>9600</v>
      </c>
      <c r="H9" s="122">
        <v>9600</v>
      </c>
      <c r="I9" s="124">
        <v>9600</v>
      </c>
    </row>
    <row r="10" spans="1:9" ht="14.25">
      <c r="A10" s="121" t="s">
        <v>150</v>
      </c>
      <c r="B10" s="122">
        <v>20</v>
      </c>
      <c r="C10" s="123">
        <v>3</v>
      </c>
      <c r="D10" s="123">
        <v>200</v>
      </c>
      <c r="E10" s="122">
        <f t="shared" si="0"/>
        <v>12000</v>
      </c>
      <c r="F10" s="122"/>
      <c r="G10" s="122">
        <v>4000</v>
      </c>
      <c r="H10" s="122">
        <v>4000</v>
      </c>
      <c r="I10" s="124">
        <v>4000</v>
      </c>
    </row>
    <row r="11" spans="1:9" ht="14.25">
      <c r="A11" s="121" t="s">
        <v>151</v>
      </c>
      <c r="B11" s="122">
        <v>35</v>
      </c>
      <c r="C11" s="123">
        <v>3</v>
      </c>
      <c r="D11" s="123">
        <v>100</v>
      </c>
      <c r="E11" s="122">
        <f t="shared" si="0"/>
        <v>10500</v>
      </c>
      <c r="F11" s="122"/>
      <c r="G11" s="122">
        <v>3500</v>
      </c>
      <c r="H11" s="122">
        <v>3500</v>
      </c>
      <c r="I11" s="124">
        <v>3500</v>
      </c>
    </row>
    <row r="12" spans="1:9" ht="14.25">
      <c r="A12" s="121" t="s">
        <v>152</v>
      </c>
      <c r="B12" s="122">
        <v>250</v>
      </c>
      <c r="C12" s="123">
        <v>3</v>
      </c>
      <c r="D12" s="123">
        <v>60</v>
      </c>
      <c r="E12" s="122">
        <f t="shared" si="0"/>
        <v>45000</v>
      </c>
      <c r="F12" s="122"/>
      <c r="G12" s="122">
        <v>15000</v>
      </c>
      <c r="H12" s="122">
        <v>15000</v>
      </c>
      <c r="I12" s="124">
        <v>15000</v>
      </c>
    </row>
    <row r="13" spans="1:9" ht="14.25">
      <c r="A13" s="125" t="s">
        <v>153</v>
      </c>
      <c r="B13" s="126">
        <v>300</v>
      </c>
      <c r="C13" s="127">
        <v>3</v>
      </c>
      <c r="D13" s="127">
        <v>60</v>
      </c>
      <c r="E13" s="126">
        <f t="shared" si="0"/>
        <v>54000</v>
      </c>
      <c r="F13" s="126"/>
      <c r="G13" s="126">
        <v>18000</v>
      </c>
      <c r="H13" s="126">
        <v>18000</v>
      </c>
      <c r="I13" s="128">
        <v>18000</v>
      </c>
    </row>
    <row r="14" spans="1:9" ht="15" thickBot="1">
      <c r="A14" s="129" t="s">
        <v>137</v>
      </c>
      <c r="B14" s="130">
        <v>75</v>
      </c>
      <c r="C14" s="131">
        <v>3</v>
      </c>
      <c r="D14" s="131">
        <v>8</v>
      </c>
      <c r="E14" s="130">
        <f t="shared" si="0"/>
        <v>1800</v>
      </c>
      <c r="F14" s="130"/>
      <c r="G14" s="130">
        <v>600</v>
      </c>
      <c r="H14" s="130">
        <v>600</v>
      </c>
      <c r="I14" s="132">
        <v>600</v>
      </c>
    </row>
    <row r="15" spans="1:9" ht="15.75" thickBot="1">
      <c r="A15" s="116" t="s">
        <v>160</v>
      </c>
      <c r="B15" s="117"/>
      <c r="C15" s="133"/>
      <c r="D15" s="133"/>
      <c r="E15" s="134">
        <f>SUM(E8:E14)</f>
        <v>287100</v>
      </c>
      <c r="F15" s="134">
        <f>287100/6.4</f>
        <v>44859.375</v>
      </c>
      <c r="G15" s="134">
        <f>SUM(G7:G14)</f>
        <v>95700</v>
      </c>
      <c r="H15" s="134">
        <f>SUM(H8:H14)</f>
        <v>95700</v>
      </c>
      <c r="I15" s="135">
        <f>SUM(I8:I14)</f>
        <v>95700</v>
      </c>
    </row>
    <row r="16" spans="1:9" ht="15" thickBot="1">
      <c r="A16" s="125"/>
      <c r="B16" s="136"/>
      <c r="C16" s="127"/>
      <c r="D16" s="127"/>
      <c r="E16" s="127"/>
      <c r="F16" s="127"/>
      <c r="G16" s="127"/>
      <c r="H16" s="127"/>
      <c r="I16" s="137"/>
    </row>
    <row r="17" spans="1:9" ht="15.75" thickBot="1">
      <c r="A17" s="116" t="s">
        <v>154</v>
      </c>
      <c r="B17" s="115"/>
      <c r="C17" s="133"/>
      <c r="D17" s="133"/>
      <c r="E17" s="133"/>
      <c r="F17" s="133"/>
      <c r="G17" s="118"/>
      <c r="H17" s="118"/>
      <c r="I17" s="139"/>
    </row>
    <row r="18" spans="1:9" ht="14.25">
      <c r="A18" s="121" t="s">
        <v>155</v>
      </c>
      <c r="B18" s="122">
        <v>6.5</v>
      </c>
      <c r="C18" s="123">
        <v>3</v>
      </c>
      <c r="D18" s="123">
        <v>300</v>
      </c>
      <c r="E18" s="123">
        <f t="shared" si="0"/>
        <v>5850</v>
      </c>
      <c r="F18" s="123"/>
      <c r="G18" s="122">
        <v>1950</v>
      </c>
      <c r="H18" s="122">
        <v>1950</v>
      </c>
      <c r="I18" s="124">
        <v>1950</v>
      </c>
    </row>
    <row r="19" spans="1:9" ht="14.25">
      <c r="A19" s="121" t="s">
        <v>156</v>
      </c>
      <c r="B19" s="122">
        <v>8</v>
      </c>
      <c r="C19" s="123">
        <v>3</v>
      </c>
      <c r="D19" s="123">
        <v>300</v>
      </c>
      <c r="E19" s="123">
        <f t="shared" si="0"/>
        <v>7200</v>
      </c>
      <c r="F19" s="123"/>
      <c r="G19" s="122">
        <v>2400</v>
      </c>
      <c r="H19" s="122">
        <v>2400</v>
      </c>
      <c r="I19" s="124">
        <v>2400</v>
      </c>
    </row>
    <row r="20" spans="1:9" ht="14.25">
      <c r="A20" s="121" t="s">
        <v>159</v>
      </c>
      <c r="B20" s="122">
        <v>8.5</v>
      </c>
      <c r="C20" s="123">
        <v>3</v>
      </c>
      <c r="D20" s="123">
        <v>300</v>
      </c>
      <c r="E20" s="123">
        <f t="shared" si="0"/>
        <v>7650</v>
      </c>
      <c r="F20" s="123"/>
      <c r="G20" s="122">
        <v>2550</v>
      </c>
      <c r="H20" s="122">
        <v>2550</v>
      </c>
      <c r="I20" s="124">
        <v>2550</v>
      </c>
    </row>
    <row r="21" spans="1:9" ht="14.25">
      <c r="A21" s="121" t="s">
        <v>157</v>
      </c>
      <c r="B21" s="122">
        <v>4.5</v>
      </c>
      <c r="C21" s="123">
        <v>3</v>
      </c>
      <c r="D21" s="123">
        <v>300</v>
      </c>
      <c r="E21" s="123">
        <f t="shared" si="0"/>
        <v>4050</v>
      </c>
      <c r="F21" s="123"/>
      <c r="G21" s="122">
        <v>1350</v>
      </c>
      <c r="H21" s="122">
        <v>1350</v>
      </c>
      <c r="I21" s="124">
        <v>1350</v>
      </c>
    </row>
    <row r="22" spans="1:9" ht="14.25">
      <c r="A22" s="125" t="s">
        <v>158</v>
      </c>
      <c r="B22" s="126">
        <v>6</v>
      </c>
      <c r="C22" s="127">
        <v>3</v>
      </c>
      <c r="D22" s="127">
        <v>300</v>
      </c>
      <c r="E22" s="127">
        <f t="shared" si="0"/>
        <v>5400</v>
      </c>
      <c r="F22" s="127"/>
      <c r="G22" s="126">
        <v>1800</v>
      </c>
      <c r="H22" s="126">
        <v>1800</v>
      </c>
      <c r="I22" s="128">
        <v>1800</v>
      </c>
    </row>
    <row r="23" spans="1:9" ht="15" thickBot="1">
      <c r="A23" s="140" t="s">
        <v>161</v>
      </c>
      <c r="B23" s="141">
        <v>8.5</v>
      </c>
      <c r="C23" s="142">
        <v>3</v>
      </c>
      <c r="D23" s="142">
        <v>350</v>
      </c>
      <c r="E23" s="142">
        <f t="shared" si="0"/>
        <v>8925</v>
      </c>
      <c r="F23" s="142"/>
      <c r="G23" s="141">
        <v>2975</v>
      </c>
      <c r="H23" s="141">
        <v>2975</v>
      </c>
      <c r="I23" s="143">
        <v>2975</v>
      </c>
    </row>
    <row r="24" spans="1:9" ht="15.75" thickBot="1">
      <c r="A24" s="116" t="s">
        <v>160</v>
      </c>
      <c r="B24" s="117"/>
      <c r="C24" s="133"/>
      <c r="D24" s="133"/>
      <c r="E24" s="134">
        <f>SUM(E17:E23)</f>
        <v>39075</v>
      </c>
      <c r="F24" s="134">
        <f>39075/6.4</f>
        <v>6105.46875</v>
      </c>
      <c r="G24" s="134">
        <f>SUM(G17:G23)</f>
        <v>13025</v>
      </c>
      <c r="H24" s="134">
        <f>SUM(H18:H23)</f>
        <v>13025</v>
      </c>
      <c r="I24" s="135">
        <f>SUM(I18:I23)</f>
        <v>13025</v>
      </c>
    </row>
    <row r="25" spans="1:9" ht="15" thickBot="1">
      <c r="A25" s="125"/>
      <c r="B25" s="136"/>
      <c r="C25" s="127"/>
      <c r="D25" s="127"/>
      <c r="E25" s="127"/>
      <c r="F25" s="127"/>
      <c r="G25" s="127"/>
      <c r="H25" s="126"/>
      <c r="I25" s="137"/>
    </row>
    <row r="26" spans="1:9" ht="30.75" thickBot="1">
      <c r="A26" s="242" t="s">
        <v>162</v>
      </c>
      <c r="B26" s="117"/>
      <c r="C26" s="133"/>
      <c r="D26" s="133"/>
      <c r="E26" s="133"/>
      <c r="F26" s="133"/>
      <c r="G26" s="118"/>
      <c r="H26" s="118"/>
      <c r="I26" s="139"/>
    </row>
    <row r="27" spans="1:9" ht="14.25">
      <c r="A27" s="121" t="s">
        <v>163</v>
      </c>
      <c r="B27" s="122">
        <v>1500</v>
      </c>
      <c r="C27" s="123">
        <v>4</v>
      </c>
      <c r="D27" s="123">
        <v>1</v>
      </c>
      <c r="E27" s="122">
        <f aca="true" t="shared" si="1" ref="E27:E36">(B27*C27*D27)</f>
        <v>6000</v>
      </c>
      <c r="F27" s="122"/>
      <c r="G27" s="122">
        <v>6000</v>
      </c>
      <c r="H27" s="122">
        <v>0</v>
      </c>
      <c r="I27" s="124">
        <v>0</v>
      </c>
    </row>
    <row r="28" spans="1:9" ht="14.25">
      <c r="A28" s="121" t="s">
        <v>164</v>
      </c>
      <c r="B28" s="122">
        <v>1200</v>
      </c>
      <c r="C28" s="123">
        <v>1</v>
      </c>
      <c r="D28" s="123">
        <v>24</v>
      </c>
      <c r="E28" s="130">
        <f t="shared" si="1"/>
        <v>28800</v>
      </c>
      <c r="F28" s="122"/>
      <c r="G28" s="122">
        <v>28800</v>
      </c>
      <c r="H28" s="122">
        <v>0</v>
      </c>
      <c r="I28" s="132">
        <v>0</v>
      </c>
    </row>
    <row r="29" spans="1:9" ht="14.25">
      <c r="A29" s="121" t="s">
        <v>165</v>
      </c>
      <c r="B29" s="122">
        <v>250</v>
      </c>
      <c r="C29" s="123">
        <v>1</v>
      </c>
      <c r="D29" s="123">
        <v>40</v>
      </c>
      <c r="E29" s="130">
        <f t="shared" si="1"/>
        <v>10000</v>
      </c>
      <c r="F29" s="122"/>
      <c r="G29" s="122">
        <v>10000</v>
      </c>
      <c r="H29" s="122"/>
      <c r="I29" s="132">
        <v>0</v>
      </c>
    </row>
    <row r="30" spans="1:9" ht="14.25">
      <c r="A30" s="121" t="s">
        <v>166</v>
      </c>
      <c r="B30" s="122">
        <v>1500</v>
      </c>
      <c r="C30" s="123">
        <v>8</v>
      </c>
      <c r="D30" s="123">
        <v>1</v>
      </c>
      <c r="E30" s="130">
        <f t="shared" si="1"/>
        <v>12000</v>
      </c>
      <c r="F30" s="122"/>
      <c r="G30" s="122">
        <v>4000</v>
      </c>
      <c r="H30" s="122">
        <v>4000</v>
      </c>
      <c r="I30" s="132">
        <v>4000</v>
      </c>
    </row>
    <row r="31" spans="1:9" ht="14.25">
      <c r="A31" s="121" t="s">
        <v>167</v>
      </c>
      <c r="B31" s="122">
        <v>100</v>
      </c>
      <c r="C31" s="123">
        <v>8</v>
      </c>
      <c r="D31" s="123">
        <v>40</v>
      </c>
      <c r="E31" s="130">
        <f t="shared" si="1"/>
        <v>32000</v>
      </c>
      <c r="F31" s="122"/>
      <c r="G31" s="122">
        <v>10666</v>
      </c>
      <c r="H31" s="122">
        <v>10666</v>
      </c>
      <c r="I31" s="132">
        <v>10666</v>
      </c>
    </row>
    <row r="32" spans="1:9" ht="14.25">
      <c r="A32" s="121" t="s">
        <v>168</v>
      </c>
      <c r="B32" s="122">
        <v>75</v>
      </c>
      <c r="C32" s="123">
        <v>1</v>
      </c>
      <c r="D32" s="123">
        <v>600</v>
      </c>
      <c r="E32" s="131">
        <f t="shared" si="1"/>
        <v>45000</v>
      </c>
      <c r="F32" s="123"/>
      <c r="G32" s="122">
        <v>22500</v>
      </c>
      <c r="H32" s="122">
        <v>22500</v>
      </c>
      <c r="I32" s="132">
        <v>0</v>
      </c>
    </row>
    <row r="33" spans="1:9" ht="14.25">
      <c r="A33" s="121" t="s">
        <v>169</v>
      </c>
      <c r="B33" s="122">
        <v>65</v>
      </c>
      <c r="C33" s="123">
        <v>1</v>
      </c>
      <c r="D33" s="123">
        <v>300</v>
      </c>
      <c r="E33" s="130">
        <f t="shared" si="1"/>
        <v>19500</v>
      </c>
      <c r="F33" s="122"/>
      <c r="G33" s="122">
        <v>9750</v>
      </c>
      <c r="H33" s="122">
        <v>9750</v>
      </c>
      <c r="I33" s="132">
        <v>0</v>
      </c>
    </row>
    <row r="34" spans="1:9" ht="14.25">
      <c r="A34" s="121" t="s">
        <v>170</v>
      </c>
      <c r="B34" s="122">
        <v>25</v>
      </c>
      <c r="C34" s="123">
        <v>1</v>
      </c>
      <c r="D34" s="123">
        <v>1500</v>
      </c>
      <c r="E34" s="131">
        <f t="shared" si="1"/>
        <v>37500</v>
      </c>
      <c r="F34" s="123"/>
      <c r="G34" s="122">
        <v>18750</v>
      </c>
      <c r="H34" s="122">
        <v>28750</v>
      </c>
      <c r="I34" s="132">
        <v>0</v>
      </c>
    </row>
    <row r="35" spans="1:9" ht="14.25">
      <c r="A35" s="121" t="s">
        <v>171</v>
      </c>
      <c r="B35" s="122">
        <v>20</v>
      </c>
      <c r="C35" s="123">
        <v>1</v>
      </c>
      <c r="D35" s="123">
        <v>600</v>
      </c>
      <c r="E35" s="123">
        <f t="shared" si="1"/>
        <v>12000</v>
      </c>
      <c r="F35" s="123"/>
      <c r="G35" s="122">
        <v>6000</v>
      </c>
      <c r="H35" s="122">
        <v>6000</v>
      </c>
      <c r="I35" s="132">
        <v>0</v>
      </c>
    </row>
    <row r="36" spans="1:11" ht="15" thickBot="1">
      <c r="A36" s="125" t="s">
        <v>172</v>
      </c>
      <c r="B36" s="126">
        <v>10</v>
      </c>
      <c r="C36" s="127">
        <v>1</v>
      </c>
      <c r="D36" s="127">
        <v>1500</v>
      </c>
      <c r="E36" s="127">
        <f t="shared" si="1"/>
        <v>15000</v>
      </c>
      <c r="F36" s="127"/>
      <c r="G36" s="126">
        <v>7500</v>
      </c>
      <c r="H36" s="126">
        <v>7500</v>
      </c>
      <c r="I36" s="143">
        <v>0</v>
      </c>
      <c r="K36" s="113"/>
    </row>
    <row r="37" spans="1:9" ht="15.75" thickBot="1">
      <c r="A37" s="116" t="s">
        <v>160</v>
      </c>
      <c r="B37" s="117"/>
      <c r="C37" s="133"/>
      <c r="D37" s="133"/>
      <c r="E37" s="138">
        <f>SUM(E27:E36)</f>
        <v>217800</v>
      </c>
      <c r="F37" s="134">
        <f>217800/6.4</f>
        <v>34031.25</v>
      </c>
      <c r="G37" s="134">
        <f>SUM(G27:G36)</f>
        <v>123966</v>
      </c>
      <c r="H37" s="134">
        <f>SUM(H27:H36)</f>
        <v>89166</v>
      </c>
      <c r="I37" s="135">
        <f>SUM(I26:I36)</f>
        <v>14666</v>
      </c>
    </row>
    <row r="38" spans="1:9" ht="15.75" thickBot="1">
      <c r="A38" s="125"/>
      <c r="B38" s="136"/>
      <c r="C38" s="127"/>
      <c r="D38" s="127"/>
      <c r="E38" s="209"/>
      <c r="F38" s="209"/>
      <c r="G38" s="151"/>
      <c r="H38" s="151"/>
      <c r="I38" s="152"/>
    </row>
    <row r="39" spans="1:9" ht="15.75" thickBot="1">
      <c r="A39" s="243" t="s">
        <v>173</v>
      </c>
      <c r="B39" s="117"/>
      <c r="C39" s="133"/>
      <c r="D39" s="133"/>
      <c r="E39" s="133"/>
      <c r="F39" s="147"/>
      <c r="G39" s="133"/>
      <c r="H39" s="133"/>
      <c r="I39" s="144"/>
    </row>
    <row r="40" spans="1:9" ht="14.25">
      <c r="A40" s="121" t="s">
        <v>174</v>
      </c>
      <c r="B40" s="122">
        <v>85</v>
      </c>
      <c r="C40" s="123">
        <v>2</v>
      </c>
      <c r="D40" s="123">
        <v>600</v>
      </c>
      <c r="E40" s="126">
        <f>(B40*C40*D40)</f>
        <v>102000</v>
      </c>
      <c r="F40" s="130"/>
      <c r="G40" s="122">
        <v>34000</v>
      </c>
      <c r="H40" s="122">
        <v>34000</v>
      </c>
      <c r="I40" s="124">
        <v>34000</v>
      </c>
    </row>
    <row r="41" spans="1:9" ht="14.25">
      <c r="A41" s="129" t="s">
        <v>175</v>
      </c>
      <c r="B41" s="130">
        <v>65</v>
      </c>
      <c r="C41" s="131">
        <v>2</v>
      </c>
      <c r="D41" s="131">
        <v>700</v>
      </c>
      <c r="E41" s="130">
        <f aca="true" t="shared" si="2" ref="E41:E59">(B41*C41*D41)</f>
        <v>91000</v>
      </c>
      <c r="F41" s="130"/>
      <c r="G41" s="130">
        <v>30333</v>
      </c>
      <c r="H41" s="130">
        <v>30333</v>
      </c>
      <c r="I41" s="132">
        <v>30333</v>
      </c>
    </row>
    <row r="42" spans="1:9" ht="14.25">
      <c r="A42" s="129" t="s">
        <v>176</v>
      </c>
      <c r="B42" s="130">
        <v>15</v>
      </c>
      <c r="C42" s="131">
        <v>2</v>
      </c>
      <c r="D42" s="131">
        <v>300</v>
      </c>
      <c r="E42" s="126">
        <f t="shared" si="2"/>
        <v>9000</v>
      </c>
      <c r="F42" s="130"/>
      <c r="G42" s="130">
        <v>3000</v>
      </c>
      <c r="H42" s="130">
        <v>3000</v>
      </c>
      <c r="I42" s="132">
        <v>3000</v>
      </c>
    </row>
    <row r="43" spans="1:9" ht="14.25">
      <c r="A43" s="129" t="s">
        <v>177</v>
      </c>
      <c r="B43" s="130">
        <v>15</v>
      </c>
      <c r="C43" s="131">
        <v>2</v>
      </c>
      <c r="D43" s="131">
        <v>300</v>
      </c>
      <c r="E43" s="130">
        <f t="shared" si="2"/>
        <v>9000</v>
      </c>
      <c r="F43" s="130"/>
      <c r="G43" s="130">
        <v>3000</v>
      </c>
      <c r="H43" s="130">
        <v>3000</v>
      </c>
      <c r="I43" s="132">
        <v>3000</v>
      </c>
    </row>
    <row r="44" spans="1:9" ht="14.25">
      <c r="A44" s="129" t="s">
        <v>140</v>
      </c>
      <c r="B44" s="130">
        <v>35</v>
      </c>
      <c r="C44" s="131">
        <v>2</v>
      </c>
      <c r="D44" s="131">
        <v>150</v>
      </c>
      <c r="E44" s="130">
        <f t="shared" si="2"/>
        <v>10500</v>
      </c>
      <c r="F44" s="130"/>
      <c r="G44" s="130">
        <v>3500</v>
      </c>
      <c r="H44" s="130">
        <v>3500</v>
      </c>
      <c r="I44" s="132">
        <v>3500</v>
      </c>
    </row>
    <row r="45" spans="1:9" ht="14.25">
      <c r="A45" s="129" t="s">
        <v>178</v>
      </c>
      <c r="B45" s="130">
        <v>150</v>
      </c>
      <c r="C45" s="131">
        <v>2</v>
      </c>
      <c r="D45" s="131">
        <v>85</v>
      </c>
      <c r="E45" s="130">
        <f t="shared" si="2"/>
        <v>25500</v>
      </c>
      <c r="F45" s="130"/>
      <c r="G45" s="130">
        <v>8500</v>
      </c>
      <c r="H45" s="130">
        <v>8500</v>
      </c>
      <c r="I45" s="132">
        <v>8500</v>
      </c>
    </row>
    <row r="46" spans="1:9" ht="14.25">
      <c r="A46" s="129" t="s">
        <v>183</v>
      </c>
      <c r="B46" s="130">
        <v>130</v>
      </c>
      <c r="C46" s="131">
        <v>2</v>
      </c>
      <c r="D46" s="131">
        <v>85</v>
      </c>
      <c r="E46" s="130">
        <f t="shared" si="2"/>
        <v>22100</v>
      </c>
      <c r="F46" s="130"/>
      <c r="G46" s="130">
        <v>7367</v>
      </c>
      <c r="H46" s="130">
        <v>7367</v>
      </c>
      <c r="I46" s="132">
        <v>7367</v>
      </c>
    </row>
    <row r="47" spans="1:9" ht="14.25">
      <c r="A47" s="129" t="s">
        <v>179</v>
      </c>
      <c r="B47" s="130">
        <v>45</v>
      </c>
      <c r="C47" s="131">
        <v>2</v>
      </c>
      <c r="D47" s="131">
        <v>350</v>
      </c>
      <c r="E47" s="130">
        <f t="shared" si="2"/>
        <v>31500</v>
      </c>
      <c r="F47" s="130"/>
      <c r="G47" s="130">
        <v>10500</v>
      </c>
      <c r="H47" s="130">
        <v>10500</v>
      </c>
      <c r="I47" s="132">
        <v>10500</v>
      </c>
    </row>
    <row r="48" spans="1:9" ht="14.25">
      <c r="A48" s="129" t="s">
        <v>139</v>
      </c>
      <c r="B48" s="130">
        <v>1000</v>
      </c>
      <c r="C48" s="131">
        <v>2</v>
      </c>
      <c r="D48" s="131">
        <v>72</v>
      </c>
      <c r="E48" s="130">
        <f t="shared" si="2"/>
        <v>144000</v>
      </c>
      <c r="F48" s="130"/>
      <c r="G48" s="130">
        <v>48000</v>
      </c>
      <c r="H48" s="130">
        <v>48000</v>
      </c>
      <c r="I48" s="132">
        <v>48000</v>
      </c>
    </row>
    <row r="49" spans="1:9" ht="14.25">
      <c r="A49" s="129" t="s">
        <v>180</v>
      </c>
      <c r="B49" s="130">
        <v>130</v>
      </c>
      <c r="C49" s="131">
        <v>2</v>
      </c>
      <c r="D49" s="131">
        <v>25</v>
      </c>
      <c r="E49" s="130">
        <f t="shared" si="2"/>
        <v>6500</v>
      </c>
      <c r="F49" s="130"/>
      <c r="G49" s="130">
        <v>2167</v>
      </c>
      <c r="H49" s="130">
        <v>2167</v>
      </c>
      <c r="I49" s="132">
        <v>2167</v>
      </c>
    </row>
    <row r="50" spans="1:9" ht="14.25">
      <c r="A50" s="129" t="s">
        <v>181</v>
      </c>
      <c r="B50" s="130">
        <v>65</v>
      </c>
      <c r="C50" s="131">
        <v>2</v>
      </c>
      <c r="D50" s="131">
        <v>30</v>
      </c>
      <c r="E50" s="130">
        <f t="shared" si="2"/>
        <v>3900</v>
      </c>
      <c r="F50" s="130"/>
      <c r="G50" s="130">
        <v>1300</v>
      </c>
      <c r="H50" s="130">
        <v>1300</v>
      </c>
      <c r="I50" s="132">
        <v>1300</v>
      </c>
    </row>
    <row r="51" spans="1:9" ht="14.25">
      <c r="A51" s="162" t="s">
        <v>182</v>
      </c>
      <c r="B51" s="130">
        <v>18.5</v>
      </c>
      <c r="C51" s="131">
        <v>2</v>
      </c>
      <c r="D51" s="131">
        <v>600</v>
      </c>
      <c r="E51" s="130">
        <f t="shared" si="2"/>
        <v>22200</v>
      </c>
      <c r="F51" s="130"/>
      <c r="G51" s="130">
        <v>7400</v>
      </c>
      <c r="H51" s="130">
        <v>7400</v>
      </c>
      <c r="I51" s="130">
        <v>7400</v>
      </c>
    </row>
    <row r="52" spans="1:9" ht="14.25">
      <c r="A52" s="162" t="s">
        <v>241</v>
      </c>
      <c r="B52" s="130">
        <v>6.5</v>
      </c>
      <c r="C52" s="131">
        <v>2</v>
      </c>
      <c r="D52" s="131">
        <v>15000</v>
      </c>
      <c r="E52" s="130">
        <f t="shared" si="2"/>
        <v>195000</v>
      </c>
      <c r="F52" s="130"/>
      <c r="G52" s="130">
        <v>65000</v>
      </c>
      <c r="H52" s="130">
        <v>65000</v>
      </c>
      <c r="I52" s="130">
        <v>65000</v>
      </c>
    </row>
    <row r="53" spans="1:9" ht="14.25">
      <c r="A53" s="162" t="s">
        <v>242</v>
      </c>
      <c r="B53" s="130">
        <v>40</v>
      </c>
      <c r="C53" s="131">
        <v>2</v>
      </c>
      <c r="D53" s="131">
        <v>1500</v>
      </c>
      <c r="E53" s="130">
        <f t="shared" si="2"/>
        <v>120000</v>
      </c>
      <c r="F53" s="130"/>
      <c r="G53" s="130">
        <v>40000</v>
      </c>
      <c r="H53" s="130">
        <v>40000</v>
      </c>
      <c r="I53" s="130">
        <v>40000</v>
      </c>
    </row>
    <row r="54" spans="1:9" ht="14.25">
      <c r="A54" s="162" t="s">
        <v>243</v>
      </c>
      <c r="B54" s="130">
        <v>800</v>
      </c>
      <c r="C54" s="131">
        <v>2</v>
      </c>
      <c r="D54" s="131">
        <v>24</v>
      </c>
      <c r="E54" s="130">
        <f t="shared" si="2"/>
        <v>38400</v>
      </c>
      <c r="F54" s="130"/>
      <c r="G54" s="130">
        <v>12667</v>
      </c>
      <c r="H54" s="130">
        <v>12667</v>
      </c>
      <c r="I54" s="130">
        <v>12667</v>
      </c>
    </row>
    <row r="55" spans="1:9" ht="14.25">
      <c r="A55" s="162" t="s">
        <v>244</v>
      </c>
      <c r="B55" s="130">
        <v>95</v>
      </c>
      <c r="C55" s="131">
        <v>2</v>
      </c>
      <c r="D55" s="131">
        <v>24</v>
      </c>
      <c r="E55" s="130">
        <f t="shared" si="2"/>
        <v>4560</v>
      </c>
      <c r="F55" s="130"/>
      <c r="G55" s="130">
        <v>1520</v>
      </c>
      <c r="H55" s="130">
        <v>1520</v>
      </c>
      <c r="I55" s="130">
        <v>1520</v>
      </c>
    </row>
    <row r="56" spans="1:9" ht="14.25">
      <c r="A56" s="162" t="s">
        <v>245</v>
      </c>
      <c r="B56" s="130">
        <v>10</v>
      </c>
      <c r="C56" s="131">
        <v>2</v>
      </c>
      <c r="D56" s="131">
        <v>80</v>
      </c>
      <c r="E56" s="130">
        <f t="shared" si="2"/>
        <v>1600</v>
      </c>
      <c r="F56" s="130"/>
      <c r="G56" s="130">
        <v>533</v>
      </c>
      <c r="H56" s="130">
        <v>533</v>
      </c>
      <c r="I56" s="130">
        <v>533</v>
      </c>
    </row>
    <row r="57" spans="1:9" ht="14.25">
      <c r="A57" s="162" t="s">
        <v>246</v>
      </c>
      <c r="B57" s="130">
        <v>600</v>
      </c>
      <c r="C57" s="131">
        <v>2</v>
      </c>
      <c r="D57" s="131">
        <v>90</v>
      </c>
      <c r="E57" s="130">
        <f t="shared" si="2"/>
        <v>108000</v>
      </c>
      <c r="F57" s="130"/>
      <c r="G57" s="130">
        <v>36000</v>
      </c>
      <c r="H57" s="130">
        <v>36000</v>
      </c>
      <c r="I57" s="130">
        <v>36000</v>
      </c>
    </row>
    <row r="58" spans="1:9" ht="14.25">
      <c r="A58" s="162" t="s">
        <v>247</v>
      </c>
      <c r="B58" s="130">
        <v>60</v>
      </c>
      <c r="C58" s="131">
        <v>2</v>
      </c>
      <c r="D58" s="131">
        <v>90</v>
      </c>
      <c r="E58" s="130">
        <f t="shared" si="2"/>
        <v>10800</v>
      </c>
      <c r="F58" s="130"/>
      <c r="G58" s="130">
        <v>3600</v>
      </c>
      <c r="H58" s="130">
        <v>3600</v>
      </c>
      <c r="I58" s="130">
        <v>3600</v>
      </c>
    </row>
    <row r="59" spans="1:9" ht="14.25">
      <c r="A59" s="162" t="s">
        <v>248</v>
      </c>
      <c r="B59" s="130">
        <v>10</v>
      </c>
      <c r="C59" s="131">
        <v>2</v>
      </c>
      <c r="D59" s="131">
        <v>180</v>
      </c>
      <c r="E59" s="130">
        <f t="shared" si="2"/>
        <v>3600</v>
      </c>
      <c r="F59" s="130"/>
      <c r="G59" s="130">
        <v>1200</v>
      </c>
      <c r="H59" s="130">
        <v>1200</v>
      </c>
      <c r="I59" s="130">
        <v>1200</v>
      </c>
    </row>
    <row r="60" spans="1:9" ht="15">
      <c r="A60" s="268" t="s">
        <v>160</v>
      </c>
      <c r="B60" s="162"/>
      <c r="C60" s="131"/>
      <c r="D60" s="131"/>
      <c r="E60" s="269">
        <f>SUM(E40:E59)</f>
        <v>959160</v>
      </c>
      <c r="F60" s="269">
        <f>959160/6.4</f>
        <v>149868.75</v>
      </c>
      <c r="G60" s="269">
        <f>SUM(G40:G59)</f>
        <v>319587</v>
      </c>
      <c r="H60" s="269">
        <f>SUM(H40:H59)</f>
        <v>319587</v>
      </c>
      <c r="I60" s="269">
        <f>SUM(I40:I59)</f>
        <v>319587</v>
      </c>
    </row>
    <row r="61" spans="1:9" ht="15" thickBot="1">
      <c r="A61" s="125"/>
      <c r="B61" s="136"/>
      <c r="C61" s="127"/>
      <c r="D61" s="127"/>
      <c r="E61" s="127"/>
      <c r="F61" s="127"/>
      <c r="G61" s="127"/>
      <c r="H61" s="127"/>
      <c r="I61" s="128"/>
    </row>
    <row r="62" spans="1:9" ht="15.75" thickBot="1">
      <c r="A62" s="243" t="s">
        <v>185</v>
      </c>
      <c r="B62" s="115"/>
      <c r="C62" s="133"/>
      <c r="D62" s="133"/>
      <c r="E62" s="133"/>
      <c r="F62" s="147"/>
      <c r="G62" s="133"/>
      <c r="H62" s="133"/>
      <c r="I62" s="144"/>
    </row>
    <row r="63" spans="1:9" ht="14.25">
      <c r="A63" s="121" t="s">
        <v>186</v>
      </c>
      <c r="B63" s="122">
        <v>20</v>
      </c>
      <c r="C63" s="123">
        <v>2</v>
      </c>
      <c r="D63" s="123">
        <v>160</v>
      </c>
      <c r="E63" s="141">
        <f aca="true" t="shared" si="3" ref="E63:E72">(B63*C63*D63)</f>
        <v>6400</v>
      </c>
      <c r="F63" s="130"/>
      <c r="G63" s="122">
        <v>6400</v>
      </c>
      <c r="H63" s="122">
        <v>6400</v>
      </c>
      <c r="I63" s="124">
        <v>6400</v>
      </c>
    </row>
    <row r="64" spans="1:9" ht="14.25">
      <c r="A64" s="121" t="s">
        <v>187</v>
      </c>
      <c r="B64" s="122">
        <v>40</v>
      </c>
      <c r="C64" s="123">
        <v>2</v>
      </c>
      <c r="D64" s="123">
        <v>160</v>
      </c>
      <c r="E64" s="141">
        <f t="shared" si="3"/>
        <v>12800</v>
      </c>
      <c r="F64" s="130"/>
      <c r="G64" s="122">
        <v>12800</v>
      </c>
      <c r="H64" s="122">
        <v>12800</v>
      </c>
      <c r="I64" s="124">
        <v>12800</v>
      </c>
    </row>
    <row r="65" spans="1:9" ht="14.25">
      <c r="A65" s="121" t="s">
        <v>188</v>
      </c>
      <c r="B65" s="122">
        <v>18</v>
      </c>
      <c r="C65" s="123">
        <v>8</v>
      </c>
      <c r="D65" s="123">
        <v>160</v>
      </c>
      <c r="E65" s="141">
        <f t="shared" si="3"/>
        <v>23040</v>
      </c>
      <c r="F65" s="130"/>
      <c r="G65" s="122">
        <v>23040</v>
      </c>
      <c r="H65" s="122">
        <v>23040</v>
      </c>
      <c r="I65" s="124">
        <v>23040</v>
      </c>
    </row>
    <row r="66" spans="1:9" ht="14.25">
      <c r="A66" s="121" t="s">
        <v>189</v>
      </c>
      <c r="B66" s="122">
        <v>600</v>
      </c>
      <c r="C66" s="123">
        <v>8</v>
      </c>
      <c r="D66" s="123">
        <v>2</v>
      </c>
      <c r="E66" s="141">
        <f t="shared" si="3"/>
        <v>9600</v>
      </c>
      <c r="F66" s="130"/>
      <c r="G66" s="122">
        <v>9600</v>
      </c>
      <c r="H66" s="122">
        <v>9600</v>
      </c>
      <c r="I66" s="124">
        <v>9600</v>
      </c>
    </row>
    <row r="67" spans="1:9" ht="14.25">
      <c r="A67" s="121" t="s">
        <v>190</v>
      </c>
      <c r="B67" s="122">
        <v>350</v>
      </c>
      <c r="C67" s="123">
        <v>8</v>
      </c>
      <c r="D67" s="123">
        <v>2</v>
      </c>
      <c r="E67" s="141">
        <f t="shared" si="3"/>
        <v>5600</v>
      </c>
      <c r="F67" s="130"/>
      <c r="G67" s="122">
        <v>5600</v>
      </c>
      <c r="H67" s="122">
        <v>5600</v>
      </c>
      <c r="I67" s="124">
        <v>5600</v>
      </c>
    </row>
    <row r="68" spans="1:9" ht="14.25">
      <c r="A68" s="121" t="s">
        <v>191</v>
      </c>
      <c r="B68" s="122">
        <v>600</v>
      </c>
      <c r="C68" s="123">
        <v>3</v>
      </c>
      <c r="D68" s="123">
        <v>8</v>
      </c>
      <c r="E68" s="141">
        <f t="shared" si="3"/>
        <v>14400</v>
      </c>
      <c r="F68" s="130"/>
      <c r="G68" s="122">
        <v>14400</v>
      </c>
      <c r="H68" s="122">
        <v>14400</v>
      </c>
      <c r="I68" s="124">
        <v>14400</v>
      </c>
    </row>
    <row r="69" spans="1:9" ht="14.25">
      <c r="A69" s="121" t="s">
        <v>192</v>
      </c>
      <c r="B69" s="122">
        <v>50</v>
      </c>
      <c r="C69" s="123">
        <v>8</v>
      </c>
      <c r="D69" s="123">
        <v>160</v>
      </c>
      <c r="E69" s="141">
        <f t="shared" si="3"/>
        <v>64000</v>
      </c>
      <c r="F69" s="130"/>
      <c r="G69" s="122">
        <v>64000</v>
      </c>
      <c r="H69" s="122">
        <v>64000</v>
      </c>
      <c r="I69" s="124">
        <v>64000</v>
      </c>
    </row>
    <row r="70" spans="1:9" ht="14.25">
      <c r="A70" s="121" t="s">
        <v>193</v>
      </c>
      <c r="B70" s="122">
        <v>350</v>
      </c>
      <c r="C70" s="123">
        <v>16</v>
      </c>
      <c r="D70" s="123">
        <v>1</v>
      </c>
      <c r="E70" s="141">
        <f t="shared" si="3"/>
        <v>5600</v>
      </c>
      <c r="F70" s="130"/>
      <c r="G70" s="122">
        <v>5600</v>
      </c>
      <c r="H70" s="122">
        <v>5600</v>
      </c>
      <c r="I70" s="124">
        <v>5600</v>
      </c>
    </row>
    <row r="71" spans="1:9" ht="14.25">
      <c r="A71" s="121" t="s">
        <v>194</v>
      </c>
      <c r="B71" s="122">
        <v>1800</v>
      </c>
      <c r="C71" s="123">
        <v>2</v>
      </c>
      <c r="D71" s="123">
        <v>1</v>
      </c>
      <c r="E71" s="141">
        <f t="shared" si="3"/>
        <v>3600</v>
      </c>
      <c r="F71" s="130"/>
      <c r="G71" s="122">
        <v>1800</v>
      </c>
      <c r="H71" s="122">
        <v>1800</v>
      </c>
      <c r="I71" s="124">
        <v>1800</v>
      </c>
    </row>
    <row r="72" spans="1:9" ht="15" thickBot="1">
      <c r="A72" s="125" t="s">
        <v>195</v>
      </c>
      <c r="B72" s="126">
        <v>300</v>
      </c>
      <c r="C72" s="127">
        <v>5</v>
      </c>
      <c r="D72" s="127">
        <v>1</v>
      </c>
      <c r="E72" s="141">
        <f t="shared" si="3"/>
        <v>1500</v>
      </c>
      <c r="F72" s="130"/>
      <c r="G72" s="126">
        <v>500</v>
      </c>
      <c r="H72" s="126">
        <v>500</v>
      </c>
      <c r="I72" s="128">
        <v>500</v>
      </c>
    </row>
    <row r="73" spans="1:9" ht="15.75" thickBot="1">
      <c r="A73" s="116" t="s">
        <v>160</v>
      </c>
      <c r="B73" s="117"/>
      <c r="C73" s="133"/>
      <c r="D73" s="133"/>
      <c r="E73" s="134">
        <f>SUM(E63:E72)</f>
        <v>146540</v>
      </c>
      <c r="F73" s="267">
        <f>146540/6.4</f>
        <v>22896.875</v>
      </c>
      <c r="G73" s="134">
        <f>SUM(G62:G72)</f>
        <v>143740</v>
      </c>
      <c r="H73" s="134">
        <f>SUM(H63:H72)</f>
        <v>143740</v>
      </c>
      <c r="I73" s="135">
        <f>SUM(I63:I72)</f>
        <v>143740</v>
      </c>
    </row>
    <row r="74" spans="1:9" ht="15" thickBot="1">
      <c r="A74" s="125"/>
      <c r="B74" s="136"/>
      <c r="C74" s="127"/>
      <c r="D74" s="127"/>
      <c r="E74" s="126"/>
      <c r="F74" s="126"/>
      <c r="G74" s="126"/>
      <c r="H74" s="126"/>
      <c r="I74" s="128"/>
    </row>
    <row r="75" spans="1:9" ht="15.75" thickBot="1">
      <c r="A75" s="243" t="s">
        <v>196</v>
      </c>
      <c r="B75" s="115"/>
      <c r="C75" s="138"/>
      <c r="D75" s="133"/>
      <c r="E75" s="118"/>
      <c r="F75" s="200"/>
      <c r="G75" s="118"/>
      <c r="H75" s="118"/>
      <c r="I75" s="144"/>
    </row>
    <row r="76" spans="1:9" ht="14.25">
      <c r="A76" s="121" t="s">
        <v>197</v>
      </c>
      <c r="B76" s="122">
        <v>150</v>
      </c>
      <c r="C76" s="123">
        <v>3</v>
      </c>
      <c r="D76" s="123">
        <v>160</v>
      </c>
      <c r="E76" s="141">
        <f aca="true" t="shared" si="4" ref="E76:E82">(B76*C76*D76)</f>
        <v>72000</v>
      </c>
      <c r="F76" s="130"/>
      <c r="G76" s="122">
        <v>24000</v>
      </c>
      <c r="H76" s="122">
        <v>24000</v>
      </c>
      <c r="I76" s="124">
        <v>24000</v>
      </c>
    </row>
    <row r="77" spans="1:9" ht="14.25">
      <c r="A77" s="121" t="s">
        <v>198</v>
      </c>
      <c r="B77" s="122">
        <v>300</v>
      </c>
      <c r="C77" s="123">
        <v>3</v>
      </c>
      <c r="D77" s="123">
        <v>40</v>
      </c>
      <c r="E77" s="141">
        <f t="shared" si="4"/>
        <v>36000</v>
      </c>
      <c r="F77" s="130"/>
      <c r="G77" s="122">
        <v>12000</v>
      </c>
      <c r="H77" s="122">
        <v>12000</v>
      </c>
      <c r="I77" s="124">
        <v>12000</v>
      </c>
    </row>
    <row r="78" spans="1:9" ht="14.25">
      <c r="A78" s="121" t="s">
        <v>199</v>
      </c>
      <c r="B78" s="122">
        <v>75</v>
      </c>
      <c r="C78" s="123">
        <v>3</v>
      </c>
      <c r="D78" s="123">
        <v>4</v>
      </c>
      <c r="E78" s="141">
        <f t="shared" si="4"/>
        <v>900</v>
      </c>
      <c r="F78" s="130"/>
      <c r="G78" s="122">
        <v>300</v>
      </c>
      <c r="H78" s="122">
        <v>300</v>
      </c>
      <c r="I78" s="124">
        <v>300</v>
      </c>
    </row>
    <row r="79" spans="1:9" ht="14.25">
      <c r="A79" s="121" t="s">
        <v>200</v>
      </c>
      <c r="B79" s="122">
        <v>20</v>
      </c>
      <c r="C79" s="123">
        <v>3</v>
      </c>
      <c r="D79" s="123">
        <v>200</v>
      </c>
      <c r="E79" s="141">
        <f t="shared" si="4"/>
        <v>12000</v>
      </c>
      <c r="F79" s="130"/>
      <c r="G79" s="122">
        <v>4000</v>
      </c>
      <c r="H79" s="122">
        <v>4000</v>
      </c>
      <c r="I79" s="124">
        <v>4000</v>
      </c>
    </row>
    <row r="80" spans="1:9" ht="14.25">
      <c r="A80" s="121" t="s">
        <v>201</v>
      </c>
      <c r="B80" s="122">
        <v>35</v>
      </c>
      <c r="C80" s="123">
        <v>3</v>
      </c>
      <c r="D80" s="123">
        <v>320</v>
      </c>
      <c r="E80" s="141">
        <f t="shared" si="4"/>
        <v>33600</v>
      </c>
      <c r="F80" s="130"/>
      <c r="G80" s="122">
        <v>11200</v>
      </c>
      <c r="H80" s="122">
        <v>11200</v>
      </c>
      <c r="I80" s="124">
        <v>11200</v>
      </c>
    </row>
    <row r="81" spans="1:9" ht="14.25">
      <c r="A81" s="121" t="s">
        <v>202</v>
      </c>
      <c r="B81" s="122">
        <v>750</v>
      </c>
      <c r="C81" s="123">
        <v>3</v>
      </c>
      <c r="D81" s="123">
        <v>30</v>
      </c>
      <c r="E81" s="141">
        <f t="shared" si="4"/>
        <v>67500</v>
      </c>
      <c r="F81" s="130"/>
      <c r="G81" s="122">
        <v>22500</v>
      </c>
      <c r="H81" s="122">
        <v>22500</v>
      </c>
      <c r="I81" s="124">
        <v>22500</v>
      </c>
    </row>
    <row r="82" spans="1:9" ht="15" thickBot="1">
      <c r="A82" s="125" t="s">
        <v>203</v>
      </c>
      <c r="B82" s="126">
        <v>650</v>
      </c>
      <c r="C82" s="127">
        <v>3</v>
      </c>
      <c r="D82" s="127">
        <v>30</v>
      </c>
      <c r="E82" s="141">
        <f t="shared" si="4"/>
        <v>58500</v>
      </c>
      <c r="F82" s="130"/>
      <c r="G82" s="126">
        <v>19500</v>
      </c>
      <c r="H82" s="126">
        <v>19500</v>
      </c>
      <c r="I82" s="128">
        <v>19500</v>
      </c>
    </row>
    <row r="83" spans="1:9" ht="15">
      <c r="A83" s="145" t="s">
        <v>160</v>
      </c>
      <c r="B83" s="146"/>
      <c r="C83" s="147"/>
      <c r="D83" s="147"/>
      <c r="E83" s="148">
        <f>SUM(E76:E82)</f>
        <v>280500</v>
      </c>
      <c r="F83" s="151">
        <f>280500/6.4</f>
        <v>43828.125</v>
      </c>
      <c r="G83" s="148">
        <f>SUM(G75:G82)</f>
        <v>93500</v>
      </c>
      <c r="H83" s="148">
        <f>SUM(H75:H82)</f>
        <v>93500</v>
      </c>
      <c r="I83" s="149">
        <f>SUM(I76:I82)</f>
        <v>93500</v>
      </c>
    </row>
    <row r="84" spans="1:9" ht="15" thickBot="1">
      <c r="A84" s="140"/>
      <c r="B84" s="150"/>
      <c r="C84" s="142"/>
      <c r="D84" s="142"/>
      <c r="E84" s="141"/>
      <c r="F84" s="141"/>
      <c r="G84" s="141"/>
      <c r="H84" s="141"/>
      <c r="I84" s="143"/>
    </row>
    <row r="85" spans="1:9" ht="15.75" thickBot="1">
      <c r="A85" s="245" t="s">
        <v>237</v>
      </c>
      <c r="B85" s="117"/>
      <c r="C85" s="133"/>
      <c r="D85" s="133"/>
      <c r="E85" s="118"/>
      <c r="F85" s="118"/>
      <c r="G85" s="118"/>
      <c r="H85" s="118"/>
      <c r="I85" s="144"/>
    </row>
    <row r="86" spans="1:9" ht="14.25">
      <c r="A86" s="121" t="s">
        <v>204</v>
      </c>
      <c r="B86" s="122">
        <v>130</v>
      </c>
      <c r="C86" s="123">
        <v>2</v>
      </c>
      <c r="D86" s="123">
        <v>240</v>
      </c>
      <c r="E86" s="141">
        <f aca="true" t="shared" si="5" ref="E86:E91">(B86*C86*D86)</f>
        <v>62400</v>
      </c>
      <c r="F86" s="126"/>
      <c r="G86" s="122">
        <v>31200</v>
      </c>
      <c r="H86" s="122">
        <v>31200</v>
      </c>
      <c r="I86" s="124">
        <v>0</v>
      </c>
    </row>
    <row r="87" spans="1:9" ht="14.25">
      <c r="A87" s="129" t="s">
        <v>205</v>
      </c>
      <c r="B87" s="130">
        <v>125</v>
      </c>
      <c r="C87" s="131">
        <v>2</v>
      </c>
      <c r="D87" s="131">
        <v>240</v>
      </c>
      <c r="E87" s="141">
        <f t="shared" si="5"/>
        <v>60000</v>
      </c>
      <c r="F87" s="141"/>
      <c r="G87" s="130">
        <v>30000</v>
      </c>
      <c r="H87" s="130">
        <v>30000</v>
      </c>
      <c r="I87" s="132">
        <v>0</v>
      </c>
    </row>
    <row r="88" spans="1:9" ht="14.25">
      <c r="A88" s="129" t="s">
        <v>206</v>
      </c>
      <c r="B88" s="130">
        <v>190</v>
      </c>
      <c r="C88" s="131">
        <v>1</v>
      </c>
      <c r="D88" s="131">
        <v>60</v>
      </c>
      <c r="E88" s="141">
        <f t="shared" si="5"/>
        <v>11400</v>
      </c>
      <c r="F88" s="141"/>
      <c r="G88" s="130">
        <v>11400</v>
      </c>
      <c r="H88" s="130">
        <v>0</v>
      </c>
      <c r="I88" s="132">
        <v>0</v>
      </c>
    </row>
    <row r="89" spans="1:9" ht="14.25">
      <c r="A89" s="129" t="s">
        <v>207</v>
      </c>
      <c r="B89" s="130">
        <v>300</v>
      </c>
      <c r="C89" s="131">
        <v>1</v>
      </c>
      <c r="D89" s="131">
        <v>60</v>
      </c>
      <c r="E89" s="141">
        <f t="shared" si="5"/>
        <v>18000</v>
      </c>
      <c r="F89" s="141"/>
      <c r="G89" s="130">
        <v>18000</v>
      </c>
      <c r="H89" s="130">
        <v>0</v>
      </c>
      <c r="I89" s="132">
        <v>0</v>
      </c>
    </row>
    <row r="90" spans="1:9" ht="14.25">
      <c r="A90" s="129" t="s">
        <v>208</v>
      </c>
      <c r="B90" s="130">
        <v>300</v>
      </c>
      <c r="C90" s="131">
        <v>1</v>
      </c>
      <c r="D90" s="131">
        <v>60</v>
      </c>
      <c r="E90" s="141">
        <f t="shared" si="5"/>
        <v>18000</v>
      </c>
      <c r="F90" s="141"/>
      <c r="G90" s="130">
        <v>18000</v>
      </c>
      <c r="H90" s="130">
        <v>0</v>
      </c>
      <c r="I90" s="132">
        <v>0</v>
      </c>
    </row>
    <row r="91" spans="1:9" ht="15" thickBot="1">
      <c r="A91" s="140" t="s">
        <v>209</v>
      </c>
      <c r="B91" s="141">
        <v>800</v>
      </c>
      <c r="C91" s="142">
        <v>1</v>
      </c>
      <c r="D91" s="142">
        <v>20</v>
      </c>
      <c r="E91" s="141">
        <f t="shared" si="5"/>
        <v>16000</v>
      </c>
      <c r="F91" s="141"/>
      <c r="G91" s="141">
        <v>16000</v>
      </c>
      <c r="H91" s="141">
        <v>0</v>
      </c>
      <c r="I91" s="143">
        <v>0</v>
      </c>
    </row>
    <row r="92" spans="1:9" ht="15.75" thickBot="1">
      <c r="A92" s="199" t="s">
        <v>160</v>
      </c>
      <c r="B92" s="118"/>
      <c r="C92" s="133"/>
      <c r="D92" s="133"/>
      <c r="E92" s="134">
        <f>SUM(E86:E91)</f>
        <v>185800</v>
      </c>
      <c r="F92" s="134">
        <f>185800/6.4</f>
        <v>29031.25</v>
      </c>
      <c r="G92" s="134">
        <f>SUM(G85:G91)</f>
        <v>124600</v>
      </c>
      <c r="H92" s="134">
        <f>SUM(H86:H91)</f>
        <v>61200</v>
      </c>
      <c r="I92" s="135">
        <f>SUM(I85:I91)</f>
        <v>0</v>
      </c>
    </row>
    <row r="93" spans="1:9" ht="15" thickBot="1">
      <c r="A93" s="125"/>
      <c r="B93" s="126"/>
      <c r="C93" s="127"/>
      <c r="D93" s="127"/>
      <c r="E93" s="126"/>
      <c r="F93" s="126"/>
      <c r="G93" s="126"/>
      <c r="H93" s="126"/>
      <c r="I93" s="128"/>
    </row>
    <row r="94" spans="1:9" ht="15.75" thickBot="1">
      <c r="A94" s="243" t="s">
        <v>210</v>
      </c>
      <c r="B94" s="134"/>
      <c r="C94" s="138"/>
      <c r="D94" s="133"/>
      <c r="E94" s="118"/>
      <c r="F94" s="200"/>
      <c r="G94" s="118"/>
      <c r="H94" s="118"/>
      <c r="I94" s="144"/>
    </row>
    <row r="95" spans="1:9" ht="14.25">
      <c r="A95" s="121" t="s">
        <v>186</v>
      </c>
      <c r="B95" s="122">
        <v>20</v>
      </c>
      <c r="C95" s="123">
        <v>2</v>
      </c>
      <c r="D95" s="123">
        <v>160</v>
      </c>
      <c r="E95" s="141">
        <f aca="true" t="shared" si="6" ref="E95:E104">(B95*C95*D95)</f>
        <v>6400</v>
      </c>
      <c r="F95" s="130"/>
      <c r="G95" s="122">
        <v>6400</v>
      </c>
      <c r="H95" s="122">
        <v>6400</v>
      </c>
      <c r="I95" s="124">
        <v>6400</v>
      </c>
    </row>
    <row r="96" spans="1:9" ht="14.25">
      <c r="A96" s="121" t="s">
        <v>142</v>
      </c>
      <c r="B96" s="122">
        <v>40</v>
      </c>
      <c r="C96" s="123">
        <v>2</v>
      </c>
      <c r="D96" s="123">
        <v>160</v>
      </c>
      <c r="E96" s="141">
        <f t="shared" si="6"/>
        <v>12800</v>
      </c>
      <c r="F96" s="130"/>
      <c r="G96" s="122">
        <v>12800</v>
      </c>
      <c r="H96" s="122">
        <v>12800</v>
      </c>
      <c r="I96" s="124">
        <v>12800</v>
      </c>
    </row>
    <row r="97" spans="1:9" ht="14.25">
      <c r="A97" s="121" t="s">
        <v>188</v>
      </c>
      <c r="B97" s="122">
        <v>18</v>
      </c>
      <c r="C97" s="123">
        <v>8</v>
      </c>
      <c r="D97" s="123">
        <v>160</v>
      </c>
      <c r="E97" s="141">
        <f t="shared" si="6"/>
        <v>23040</v>
      </c>
      <c r="F97" s="130"/>
      <c r="G97" s="122">
        <v>23040</v>
      </c>
      <c r="H97" s="122">
        <v>23040</v>
      </c>
      <c r="I97" s="124">
        <v>23040</v>
      </c>
    </row>
    <row r="98" spans="1:9" ht="14.25">
      <c r="A98" s="121" t="s">
        <v>189</v>
      </c>
      <c r="B98" s="122">
        <v>600</v>
      </c>
      <c r="C98" s="123">
        <v>8</v>
      </c>
      <c r="D98" s="123">
        <v>2</v>
      </c>
      <c r="E98" s="141">
        <f t="shared" si="6"/>
        <v>9600</v>
      </c>
      <c r="F98" s="130"/>
      <c r="G98" s="122">
        <v>9600</v>
      </c>
      <c r="H98" s="122">
        <v>9600</v>
      </c>
      <c r="I98" s="124">
        <v>9600</v>
      </c>
    </row>
    <row r="99" spans="1:9" ht="14.25">
      <c r="A99" s="121" t="s">
        <v>190</v>
      </c>
      <c r="B99" s="122">
        <v>350</v>
      </c>
      <c r="C99" s="123">
        <v>8</v>
      </c>
      <c r="D99" s="123">
        <v>2</v>
      </c>
      <c r="E99" s="141">
        <f t="shared" si="6"/>
        <v>5600</v>
      </c>
      <c r="F99" s="130"/>
      <c r="G99" s="122">
        <v>5600</v>
      </c>
      <c r="H99" s="122">
        <v>5600</v>
      </c>
      <c r="I99" s="124">
        <v>5600</v>
      </c>
    </row>
    <row r="100" spans="1:9" ht="14.25">
      <c r="A100" s="129" t="s">
        <v>211</v>
      </c>
      <c r="B100" s="130">
        <v>600</v>
      </c>
      <c r="C100" s="131">
        <v>3</v>
      </c>
      <c r="D100" s="131">
        <v>8</v>
      </c>
      <c r="E100" s="141">
        <f t="shared" si="6"/>
        <v>14400</v>
      </c>
      <c r="F100" s="141"/>
      <c r="G100" s="130">
        <v>14400</v>
      </c>
      <c r="H100" s="130">
        <v>14400</v>
      </c>
      <c r="I100" s="132">
        <v>14400</v>
      </c>
    </row>
    <row r="101" spans="1:11" ht="14.25">
      <c r="A101" s="129" t="s">
        <v>192</v>
      </c>
      <c r="B101" s="130">
        <v>50</v>
      </c>
      <c r="C101" s="131">
        <v>8</v>
      </c>
      <c r="D101" s="131">
        <v>160</v>
      </c>
      <c r="E101" s="141">
        <f t="shared" si="6"/>
        <v>64000</v>
      </c>
      <c r="F101" s="141"/>
      <c r="G101" s="130">
        <v>64000</v>
      </c>
      <c r="H101" s="130">
        <v>64000</v>
      </c>
      <c r="I101" s="132">
        <v>64000</v>
      </c>
      <c r="K101" s="210"/>
    </row>
    <row r="102" spans="1:9" ht="14.25">
      <c r="A102" s="129" t="s">
        <v>193</v>
      </c>
      <c r="B102" s="130">
        <v>350</v>
      </c>
      <c r="C102" s="131">
        <v>16</v>
      </c>
      <c r="D102" s="131">
        <v>1</v>
      </c>
      <c r="E102" s="141">
        <f t="shared" si="6"/>
        <v>5600</v>
      </c>
      <c r="F102" s="141"/>
      <c r="G102" s="130">
        <v>5600</v>
      </c>
      <c r="H102" s="130">
        <v>5600</v>
      </c>
      <c r="I102" s="132">
        <v>5600</v>
      </c>
    </row>
    <row r="103" spans="1:9" ht="14.25">
      <c r="A103" s="129" t="s">
        <v>212</v>
      </c>
      <c r="B103" s="130">
        <v>1800</v>
      </c>
      <c r="C103" s="131">
        <v>2</v>
      </c>
      <c r="D103" s="131">
        <v>1</v>
      </c>
      <c r="E103" s="141">
        <f t="shared" si="6"/>
        <v>3600</v>
      </c>
      <c r="F103" s="141"/>
      <c r="G103" s="130">
        <v>3600</v>
      </c>
      <c r="H103" s="130">
        <v>3600</v>
      </c>
      <c r="I103" s="132">
        <v>3600</v>
      </c>
    </row>
    <row r="104" spans="1:9" ht="15" thickBot="1">
      <c r="A104" s="140" t="s">
        <v>195</v>
      </c>
      <c r="B104" s="141">
        <v>300</v>
      </c>
      <c r="C104" s="142">
        <v>5</v>
      </c>
      <c r="D104" s="142">
        <v>1</v>
      </c>
      <c r="E104" s="141">
        <f t="shared" si="6"/>
        <v>1500</v>
      </c>
      <c r="F104" s="141"/>
      <c r="G104" s="141">
        <v>1500</v>
      </c>
      <c r="H104" s="141">
        <v>1500</v>
      </c>
      <c r="I104" s="143">
        <v>1500</v>
      </c>
    </row>
    <row r="105" spans="1:9" ht="15.75" thickBot="1">
      <c r="A105" s="116" t="s">
        <v>160</v>
      </c>
      <c r="B105" s="118"/>
      <c r="C105" s="133"/>
      <c r="D105" s="133"/>
      <c r="E105" s="134">
        <f>SUM(E95:E104)</f>
        <v>146540</v>
      </c>
      <c r="F105" s="134">
        <f>146540/6.4</f>
        <v>22896.875</v>
      </c>
      <c r="G105" s="134">
        <f>SUM(G94:G104)</f>
        <v>146540</v>
      </c>
      <c r="H105" s="134">
        <f>SUM(H95:H104)</f>
        <v>146540</v>
      </c>
      <c r="I105" s="135">
        <f>SUM(I95:I104)</f>
        <v>146540</v>
      </c>
    </row>
    <row r="106" spans="1:9" ht="15" thickBot="1">
      <c r="A106" s="125"/>
      <c r="B106" s="126"/>
      <c r="C106" s="127"/>
      <c r="D106" s="127"/>
      <c r="E106" s="126"/>
      <c r="F106" s="126"/>
      <c r="G106" s="126"/>
      <c r="H106" s="126"/>
      <c r="I106" s="128"/>
    </row>
    <row r="107" spans="1:9" ht="15.75" thickBot="1">
      <c r="A107" s="243" t="s">
        <v>213</v>
      </c>
      <c r="B107" s="115"/>
      <c r="C107" s="138"/>
      <c r="D107" s="138"/>
      <c r="E107" s="118"/>
      <c r="F107" s="200"/>
      <c r="G107" s="118"/>
      <c r="H107" s="118"/>
      <c r="I107" s="144"/>
    </row>
    <row r="108" spans="1:9" ht="14.25">
      <c r="A108" s="121" t="s">
        <v>186</v>
      </c>
      <c r="B108" s="122">
        <v>20</v>
      </c>
      <c r="C108" s="123">
        <v>2</v>
      </c>
      <c r="D108" s="123">
        <v>120</v>
      </c>
      <c r="E108" s="141">
        <f aca="true" t="shared" si="7" ref="E108:E117">(B108*C108*D108)</f>
        <v>4800</v>
      </c>
      <c r="F108" s="130"/>
      <c r="G108" s="122">
        <v>4800</v>
      </c>
      <c r="H108" s="122">
        <v>4800</v>
      </c>
      <c r="I108" s="124">
        <v>4800</v>
      </c>
    </row>
    <row r="109" spans="1:9" ht="14.25">
      <c r="A109" s="129" t="s">
        <v>142</v>
      </c>
      <c r="B109" s="122">
        <v>40</v>
      </c>
      <c r="C109" s="123">
        <v>2</v>
      </c>
      <c r="D109" s="123">
        <v>120</v>
      </c>
      <c r="E109" s="141">
        <f t="shared" si="7"/>
        <v>9600</v>
      </c>
      <c r="F109" s="130"/>
      <c r="G109" s="122">
        <v>9600</v>
      </c>
      <c r="H109" s="122">
        <v>9600</v>
      </c>
      <c r="I109" s="124">
        <v>9600</v>
      </c>
    </row>
    <row r="110" spans="1:9" ht="14.25">
      <c r="A110" s="129" t="s">
        <v>188</v>
      </c>
      <c r="B110" s="122">
        <v>18</v>
      </c>
      <c r="C110" s="123">
        <v>8</v>
      </c>
      <c r="D110" s="123">
        <v>120</v>
      </c>
      <c r="E110" s="141">
        <f t="shared" si="7"/>
        <v>17280</v>
      </c>
      <c r="F110" s="130"/>
      <c r="G110" s="122">
        <v>17280</v>
      </c>
      <c r="H110" s="122">
        <v>17280</v>
      </c>
      <c r="I110" s="124">
        <v>17280</v>
      </c>
    </row>
    <row r="111" spans="1:9" ht="14.25">
      <c r="A111" s="129" t="s">
        <v>189</v>
      </c>
      <c r="B111" s="122">
        <v>600</v>
      </c>
      <c r="C111" s="123">
        <v>8</v>
      </c>
      <c r="D111" s="123">
        <v>2</v>
      </c>
      <c r="E111" s="141">
        <f t="shared" si="7"/>
        <v>9600</v>
      </c>
      <c r="F111" s="130"/>
      <c r="G111" s="122">
        <v>9600</v>
      </c>
      <c r="H111" s="122">
        <v>9600</v>
      </c>
      <c r="I111" s="124">
        <v>9600</v>
      </c>
    </row>
    <row r="112" spans="1:9" ht="14.25">
      <c r="A112" s="129" t="s">
        <v>214</v>
      </c>
      <c r="B112" s="122">
        <v>350</v>
      </c>
      <c r="C112" s="123">
        <v>8</v>
      </c>
      <c r="D112" s="123">
        <v>2</v>
      </c>
      <c r="E112" s="141">
        <f t="shared" si="7"/>
        <v>5600</v>
      </c>
      <c r="F112" s="130"/>
      <c r="G112" s="122">
        <v>5600</v>
      </c>
      <c r="H112" s="122">
        <v>5600</v>
      </c>
      <c r="I112" s="124">
        <v>5600</v>
      </c>
    </row>
    <row r="113" spans="1:9" ht="14.25">
      <c r="A113" s="129" t="s">
        <v>211</v>
      </c>
      <c r="B113" s="122">
        <v>600</v>
      </c>
      <c r="C113" s="123">
        <v>3</v>
      </c>
      <c r="D113" s="123">
        <v>8</v>
      </c>
      <c r="E113" s="141">
        <f t="shared" si="7"/>
        <v>14400</v>
      </c>
      <c r="F113" s="130"/>
      <c r="G113" s="122">
        <v>14400</v>
      </c>
      <c r="H113" s="122">
        <v>14400</v>
      </c>
      <c r="I113" s="124">
        <v>14400</v>
      </c>
    </row>
    <row r="114" spans="1:9" ht="14.25">
      <c r="A114" s="129" t="s">
        <v>192</v>
      </c>
      <c r="B114" s="122">
        <v>50</v>
      </c>
      <c r="C114" s="123">
        <v>8</v>
      </c>
      <c r="D114" s="123">
        <v>120</v>
      </c>
      <c r="E114" s="141">
        <f t="shared" si="7"/>
        <v>48000</v>
      </c>
      <c r="F114" s="130"/>
      <c r="G114" s="122">
        <v>48000</v>
      </c>
      <c r="H114" s="122">
        <v>48000</v>
      </c>
      <c r="I114" s="124">
        <v>48000</v>
      </c>
    </row>
    <row r="115" spans="1:9" ht="14.25">
      <c r="A115" s="129" t="s">
        <v>193</v>
      </c>
      <c r="B115" s="122">
        <v>350</v>
      </c>
      <c r="C115" s="123">
        <v>16</v>
      </c>
      <c r="D115" s="123">
        <v>1</v>
      </c>
      <c r="E115" s="141">
        <f t="shared" si="7"/>
        <v>5600</v>
      </c>
      <c r="F115" s="130"/>
      <c r="G115" s="122">
        <v>5600</v>
      </c>
      <c r="H115" s="122">
        <v>5600</v>
      </c>
      <c r="I115" s="124">
        <v>5600</v>
      </c>
    </row>
    <row r="116" spans="1:9" ht="14.25">
      <c r="A116" s="129" t="s">
        <v>215</v>
      </c>
      <c r="B116" s="122">
        <v>1800</v>
      </c>
      <c r="C116" s="123">
        <v>2</v>
      </c>
      <c r="D116" s="123">
        <v>1</v>
      </c>
      <c r="E116" s="141">
        <f t="shared" si="7"/>
        <v>3600</v>
      </c>
      <c r="F116" s="130"/>
      <c r="G116" s="122">
        <v>3600</v>
      </c>
      <c r="H116" s="122">
        <v>3600</v>
      </c>
      <c r="I116" s="124">
        <v>3600</v>
      </c>
    </row>
    <row r="117" spans="1:9" ht="15" thickBot="1">
      <c r="A117" s="140" t="s">
        <v>195</v>
      </c>
      <c r="B117" s="126">
        <v>300</v>
      </c>
      <c r="C117" s="127">
        <v>5</v>
      </c>
      <c r="D117" s="127">
        <v>1</v>
      </c>
      <c r="E117" s="141">
        <f t="shared" si="7"/>
        <v>1500</v>
      </c>
      <c r="F117" s="130"/>
      <c r="G117" s="126">
        <v>1500</v>
      </c>
      <c r="H117" s="126">
        <v>1500</v>
      </c>
      <c r="I117" s="128">
        <v>1500</v>
      </c>
    </row>
    <row r="118" spans="1:9" ht="15.75" thickBot="1">
      <c r="A118" s="116" t="s">
        <v>160</v>
      </c>
      <c r="B118" s="117"/>
      <c r="C118" s="133"/>
      <c r="D118" s="133"/>
      <c r="E118" s="134">
        <f>SUM(E108:E117)</f>
        <v>119980</v>
      </c>
      <c r="F118" s="267">
        <f>119980/6.4</f>
        <v>18746.875</v>
      </c>
      <c r="G118" s="134">
        <f>SUM(G108:G117)</f>
        <v>119980</v>
      </c>
      <c r="H118" s="134">
        <f>SUM(H108:H117)</f>
        <v>119980</v>
      </c>
      <c r="I118" s="135">
        <f>SUM(I108:I117)</f>
        <v>119980</v>
      </c>
    </row>
    <row r="119" spans="1:9" ht="15" thickBot="1">
      <c r="A119" s="125"/>
      <c r="B119" s="136"/>
      <c r="C119" s="127"/>
      <c r="D119" s="127"/>
      <c r="E119" s="126"/>
      <c r="F119" s="126"/>
      <c r="G119" s="126"/>
      <c r="H119" s="126"/>
      <c r="I119" s="128"/>
    </row>
    <row r="120" spans="1:9" ht="15.75" thickBot="1">
      <c r="A120" s="244" t="s">
        <v>216</v>
      </c>
      <c r="B120" s="115"/>
      <c r="C120" s="138"/>
      <c r="D120" s="138"/>
      <c r="E120" s="134"/>
      <c r="F120" s="148"/>
      <c r="G120" s="118"/>
      <c r="H120" s="118"/>
      <c r="I120" s="144"/>
    </row>
    <row r="121" spans="1:9" ht="14.25">
      <c r="A121" s="121" t="s">
        <v>217</v>
      </c>
      <c r="B121" s="122">
        <v>20</v>
      </c>
      <c r="C121" s="123">
        <v>2</v>
      </c>
      <c r="D121" s="123">
        <v>120</v>
      </c>
      <c r="E121" s="126">
        <f aca="true" t="shared" si="8" ref="E121:E130">(B121*C121*D121)</f>
        <v>4800</v>
      </c>
      <c r="F121" s="130"/>
      <c r="G121" s="122">
        <v>4800</v>
      </c>
      <c r="H121" s="122">
        <v>4800</v>
      </c>
      <c r="I121" s="124">
        <v>4800</v>
      </c>
    </row>
    <row r="122" spans="1:9" ht="14.25">
      <c r="A122" s="121" t="s">
        <v>142</v>
      </c>
      <c r="B122" s="122">
        <v>40</v>
      </c>
      <c r="C122" s="123">
        <v>2</v>
      </c>
      <c r="D122" s="123">
        <v>120</v>
      </c>
      <c r="E122" s="141">
        <f t="shared" si="8"/>
        <v>9600</v>
      </c>
      <c r="F122" s="130"/>
      <c r="G122" s="122">
        <v>9600</v>
      </c>
      <c r="H122" s="122">
        <v>9600</v>
      </c>
      <c r="I122" s="124">
        <v>9600</v>
      </c>
    </row>
    <row r="123" spans="1:9" ht="14.25">
      <c r="A123" s="121" t="s">
        <v>188</v>
      </c>
      <c r="B123" s="122">
        <v>18</v>
      </c>
      <c r="C123" s="123">
        <v>8</v>
      </c>
      <c r="D123" s="123">
        <v>120</v>
      </c>
      <c r="E123" s="141">
        <f t="shared" si="8"/>
        <v>17280</v>
      </c>
      <c r="F123" s="130"/>
      <c r="G123" s="122">
        <v>17280</v>
      </c>
      <c r="H123" s="122">
        <v>17280</v>
      </c>
      <c r="I123" s="124">
        <v>17280</v>
      </c>
    </row>
    <row r="124" spans="1:9" ht="14.25">
      <c r="A124" s="121" t="s">
        <v>218</v>
      </c>
      <c r="B124" s="122">
        <v>600</v>
      </c>
      <c r="C124" s="123">
        <v>8</v>
      </c>
      <c r="D124" s="123">
        <v>2</v>
      </c>
      <c r="E124" s="141">
        <f t="shared" si="8"/>
        <v>9600</v>
      </c>
      <c r="F124" s="130"/>
      <c r="G124" s="122">
        <v>9600</v>
      </c>
      <c r="H124" s="122">
        <v>9600</v>
      </c>
      <c r="I124" s="124">
        <v>9600</v>
      </c>
    </row>
    <row r="125" spans="1:9" ht="14.25">
      <c r="A125" s="121" t="s">
        <v>190</v>
      </c>
      <c r="B125" s="122">
        <v>350</v>
      </c>
      <c r="C125" s="123">
        <v>8</v>
      </c>
      <c r="D125" s="123">
        <v>2</v>
      </c>
      <c r="E125" s="141">
        <f t="shared" si="8"/>
        <v>5600</v>
      </c>
      <c r="F125" s="130"/>
      <c r="G125" s="122">
        <v>5600</v>
      </c>
      <c r="H125" s="122">
        <v>5600</v>
      </c>
      <c r="I125" s="124">
        <v>5600</v>
      </c>
    </row>
    <row r="126" spans="1:9" ht="14.25">
      <c r="A126" s="121" t="s">
        <v>211</v>
      </c>
      <c r="B126" s="122">
        <v>600</v>
      </c>
      <c r="C126" s="123">
        <v>3</v>
      </c>
      <c r="D126" s="123">
        <v>8</v>
      </c>
      <c r="E126" s="141">
        <f t="shared" si="8"/>
        <v>14400</v>
      </c>
      <c r="F126" s="130"/>
      <c r="G126" s="122">
        <v>14400</v>
      </c>
      <c r="H126" s="122">
        <v>14400</v>
      </c>
      <c r="I126" s="124">
        <v>14400</v>
      </c>
    </row>
    <row r="127" spans="1:9" ht="14.25">
      <c r="A127" s="121" t="s">
        <v>219</v>
      </c>
      <c r="B127" s="122">
        <v>50</v>
      </c>
      <c r="C127" s="123">
        <v>8</v>
      </c>
      <c r="D127" s="123">
        <v>120</v>
      </c>
      <c r="E127" s="141">
        <f t="shared" si="8"/>
        <v>48000</v>
      </c>
      <c r="F127" s="130"/>
      <c r="G127" s="122">
        <v>48000</v>
      </c>
      <c r="H127" s="122">
        <v>48000</v>
      </c>
      <c r="I127" s="124">
        <v>48000</v>
      </c>
    </row>
    <row r="128" spans="1:9" ht="14.25">
      <c r="A128" s="121" t="s">
        <v>193</v>
      </c>
      <c r="B128" s="122">
        <v>350</v>
      </c>
      <c r="C128" s="123">
        <v>16</v>
      </c>
      <c r="D128" s="123">
        <v>1</v>
      </c>
      <c r="E128" s="141">
        <f t="shared" si="8"/>
        <v>5600</v>
      </c>
      <c r="F128" s="130"/>
      <c r="G128" s="122">
        <v>5600</v>
      </c>
      <c r="H128" s="122">
        <v>5600</v>
      </c>
      <c r="I128" s="124">
        <v>5600</v>
      </c>
    </row>
    <row r="129" spans="1:9" ht="14.25">
      <c r="A129" s="121" t="s">
        <v>215</v>
      </c>
      <c r="B129" s="122">
        <v>1800</v>
      </c>
      <c r="C129" s="131">
        <v>2</v>
      </c>
      <c r="D129" s="131">
        <v>1</v>
      </c>
      <c r="E129" s="130">
        <f t="shared" si="8"/>
        <v>3600</v>
      </c>
      <c r="F129" s="130"/>
      <c r="G129" s="130">
        <v>3600</v>
      </c>
      <c r="H129" s="122">
        <v>3600</v>
      </c>
      <c r="I129" s="124">
        <v>3600</v>
      </c>
    </row>
    <row r="130" spans="1:9" ht="15" thickBot="1">
      <c r="A130" s="125" t="s">
        <v>195</v>
      </c>
      <c r="B130" s="126">
        <v>300</v>
      </c>
      <c r="C130" s="127">
        <v>5</v>
      </c>
      <c r="D130" s="127">
        <v>1</v>
      </c>
      <c r="E130" s="126">
        <f t="shared" si="8"/>
        <v>1500</v>
      </c>
      <c r="F130" s="126"/>
      <c r="G130" s="126">
        <v>1500</v>
      </c>
      <c r="H130" s="126">
        <v>1500</v>
      </c>
      <c r="I130" s="128">
        <v>1500</v>
      </c>
    </row>
    <row r="131" spans="1:9" ht="15.75" thickBot="1">
      <c r="A131" s="116" t="s">
        <v>160</v>
      </c>
      <c r="B131" s="118"/>
      <c r="C131" s="133"/>
      <c r="D131" s="133"/>
      <c r="E131" s="134">
        <f>SUM(E121:E130)</f>
        <v>119980</v>
      </c>
      <c r="F131" s="134">
        <f>119980/6.4</f>
        <v>18746.875</v>
      </c>
      <c r="G131" s="134">
        <f>SUM(G121:G130)</f>
        <v>119980</v>
      </c>
      <c r="H131" s="134">
        <f>SUM(H121:H130)</f>
        <v>119980</v>
      </c>
      <c r="I131" s="135">
        <f>SUM(I120:I130)</f>
        <v>119980</v>
      </c>
    </row>
    <row r="132" spans="1:9" ht="15" thickBot="1">
      <c r="A132" s="121"/>
      <c r="B132" s="122"/>
      <c r="C132" s="123"/>
      <c r="D132" s="123"/>
      <c r="E132" s="122"/>
      <c r="F132" s="122"/>
      <c r="G132" s="122"/>
      <c r="H132" s="122"/>
      <c r="I132" s="124"/>
    </row>
    <row r="133" spans="1:9" ht="15.75" thickBot="1">
      <c r="A133" s="243" t="s">
        <v>220</v>
      </c>
      <c r="B133" s="134"/>
      <c r="C133" s="138"/>
      <c r="D133" s="133"/>
      <c r="E133" s="200"/>
      <c r="F133" s="200"/>
      <c r="G133" s="118"/>
      <c r="H133" s="118"/>
      <c r="I133" s="144"/>
    </row>
    <row r="134" spans="1:9" ht="14.25">
      <c r="A134" s="129" t="s">
        <v>7</v>
      </c>
      <c r="B134" s="130">
        <v>200</v>
      </c>
      <c r="C134" s="131">
        <v>2</v>
      </c>
      <c r="D134" s="142">
        <v>60</v>
      </c>
      <c r="E134" s="130">
        <f aca="true" t="shared" si="9" ref="E134:E147">(B134*C134*D134)</f>
        <v>24000</v>
      </c>
      <c r="F134" s="141"/>
      <c r="G134" s="141">
        <v>12000</v>
      </c>
      <c r="H134" s="141">
        <v>12000</v>
      </c>
      <c r="I134" s="143">
        <v>0</v>
      </c>
    </row>
    <row r="135" spans="1:11" ht="14.25">
      <c r="A135" s="129" t="s">
        <v>8</v>
      </c>
      <c r="B135" s="130">
        <v>20</v>
      </c>
      <c r="C135" s="131">
        <v>1</v>
      </c>
      <c r="D135" s="131">
        <v>400</v>
      </c>
      <c r="E135" s="130">
        <f t="shared" si="9"/>
        <v>8000</v>
      </c>
      <c r="F135" s="130"/>
      <c r="G135" s="130">
        <v>4000</v>
      </c>
      <c r="H135" s="130">
        <v>4000</v>
      </c>
      <c r="I135" s="143">
        <v>0</v>
      </c>
      <c r="K135" s="114"/>
    </row>
    <row r="136" spans="1:9" ht="14.25">
      <c r="A136" s="129" t="s">
        <v>9</v>
      </c>
      <c r="B136" s="130">
        <v>30</v>
      </c>
      <c r="C136" s="131">
        <v>1</v>
      </c>
      <c r="D136" s="123">
        <v>400</v>
      </c>
      <c r="E136" s="130">
        <f t="shared" si="9"/>
        <v>12000</v>
      </c>
      <c r="F136" s="122"/>
      <c r="G136" s="122">
        <v>6000</v>
      </c>
      <c r="H136" s="122">
        <v>6000</v>
      </c>
      <c r="I136" s="143">
        <v>0</v>
      </c>
    </row>
    <row r="137" spans="1:9" ht="14.25">
      <c r="A137" s="129" t="s">
        <v>10</v>
      </c>
      <c r="B137" s="130">
        <v>50</v>
      </c>
      <c r="C137" s="131">
        <v>1</v>
      </c>
      <c r="D137" s="131">
        <v>400</v>
      </c>
      <c r="E137" s="130">
        <f t="shared" si="9"/>
        <v>20000</v>
      </c>
      <c r="F137" s="130"/>
      <c r="G137" s="130">
        <v>10000</v>
      </c>
      <c r="H137" s="130">
        <v>10000</v>
      </c>
      <c r="I137" s="143">
        <v>0</v>
      </c>
    </row>
    <row r="138" spans="1:9" ht="14.25">
      <c r="A138" s="129" t="s">
        <v>11</v>
      </c>
      <c r="B138" s="130">
        <v>35</v>
      </c>
      <c r="C138" s="131">
        <v>1</v>
      </c>
      <c r="D138" s="131">
        <v>400</v>
      </c>
      <c r="E138" s="130">
        <f t="shared" si="9"/>
        <v>14000</v>
      </c>
      <c r="F138" s="130"/>
      <c r="G138" s="130">
        <v>7000</v>
      </c>
      <c r="H138" s="130">
        <v>7000</v>
      </c>
      <c r="I138" s="143">
        <v>0</v>
      </c>
    </row>
    <row r="139" spans="1:9" ht="14.25">
      <c r="A139" s="129" t="s">
        <v>12</v>
      </c>
      <c r="B139" s="130">
        <v>45</v>
      </c>
      <c r="C139" s="131">
        <v>1</v>
      </c>
      <c r="D139" s="131">
        <v>300</v>
      </c>
      <c r="E139" s="130">
        <f t="shared" si="9"/>
        <v>13500</v>
      </c>
      <c r="F139" s="130"/>
      <c r="G139" s="130">
        <v>6750</v>
      </c>
      <c r="H139" s="130">
        <v>6750</v>
      </c>
      <c r="I139" s="143">
        <v>0</v>
      </c>
    </row>
    <row r="140" spans="1:9" ht="14.25">
      <c r="A140" s="129" t="s">
        <v>13</v>
      </c>
      <c r="B140" s="130">
        <v>35</v>
      </c>
      <c r="C140" s="131">
        <v>1</v>
      </c>
      <c r="D140" s="131">
        <v>400</v>
      </c>
      <c r="E140" s="130">
        <f t="shared" si="9"/>
        <v>14000</v>
      </c>
      <c r="F140" s="130"/>
      <c r="G140" s="130">
        <v>7000</v>
      </c>
      <c r="H140" s="130">
        <v>7000</v>
      </c>
      <c r="I140" s="143">
        <v>0</v>
      </c>
    </row>
    <row r="141" spans="1:9" ht="14.25">
      <c r="A141" s="129" t="s">
        <v>15</v>
      </c>
      <c r="B141" s="130">
        <v>28.5</v>
      </c>
      <c r="C141" s="131">
        <v>1</v>
      </c>
      <c r="D141" s="131">
        <v>400</v>
      </c>
      <c r="E141" s="130">
        <f t="shared" si="9"/>
        <v>11400</v>
      </c>
      <c r="F141" s="130"/>
      <c r="G141" s="130">
        <v>5700</v>
      </c>
      <c r="H141" s="130">
        <v>5700</v>
      </c>
      <c r="I141" s="143">
        <v>0</v>
      </c>
    </row>
    <row r="142" spans="1:9" ht="14.25">
      <c r="A142" s="129" t="s">
        <v>19</v>
      </c>
      <c r="B142" s="130">
        <v>35</v>
      </c>
      <c r="C142" s="131">
        <v>1</v>
      </c>
      <c r="D142" s="131">
        <v>60</v>
      </c>
      <c r="E142" s="130">
        <f t="shared" si="9"/>
        <v>2100</v>
      </c>
      <c r="F142" s="130"/>
      <c r="G142" s="130">
        <v>1050</v>
      </c>
      <c r="H142" s="130">
        <v>1050</v>
      </c>
      <c r="I142" s="143">
        <v>0</v>
      </c>
    </row>
    <row r="143" spans="1:9" ht="14.25">
      <c r="A143" s="129" t="s">
        <v>130</v>
      </c>
      <c r="B143" s="130">
        <v>200</v>
      </c>
      <c r="C143" s="131">
        <v>1</v>
      </c>
      <c r="D143" s="131">
        <v>250</v>
      </c>
      <c r="E143" s="130">
        <f t="shared" si="9"/>
        <v>50000</v>
      </c>
      <c r="F143" s="130"/>
      <c r="G143" s="130">
        <v>25000</v>
      </c>
      <c r="H143" s="130">
        <v>25000</v>
      </c>
      <c r="I143" s="143">
        <v>0</v>
      </c>
    </row>
    <row r="144" spans="1:9" ht="14.25">
      <c r="A144" s="129" t="s">
        <v>32</v>
      </c>
      <c r="B144" s="130">
        <v>120</v>
      </c>
      <c r="C144" s="131">
        <v>1</v>
      </c>
      <c r="D144" s="131">
        <v>60</v>
      </c>
      <c r="E144" s="130">
        <f t="shared" si="9"/>
        <v>7200</v>
      </c>
      <c r="F144" s="130"/>
      <c r="G144" s="130">
        <v>7200</v>
      </c>
      <c r="H144" s="130">
        <v>0</v>
      </c>
      <c r="I144" s="143">
        <v>0</v>
      </c>
    </row>
    <row r="145" spans="1:9" ht="14.25">
      <c r="A145" s="129" t="s">
        <v>131</v>
      </c>
      <c r="B145" s="130">
        <v>85</v>
      </c>
      <c r="C145" s="131">
        <v>1</v>
      </c>
      <c r="D145" s="131">
        <v>40</v>
      </c>
      <c r="E145" s="130">
        <f t="shared" si="9"/>
        <v>3400</v>
      </c>
      <c r="F145" s="130"/>
      <c r="G145" s="130">
        <v>3400</v>
      </c>
      <c r="H145" s="130">
        <v>0</v>
      </c>
      <c r="I145" s="143">
        <v>0</v>
      </c>
    </row>
    <row r="146" spans="1:9" ht="14.25">
      <c r="A146" s="140" t="s">
        <v>112</v>
      </c>
      <c r="B146" s="130">
        <v>350</v>
      </c>
      <c r="C146" s="131">
        <v>1</v>
      </c>
      <c r="D146" s="131">
        <v>150</v>
      </c>
      <c r="E146" s="130">
        <f t="shared" si="9"/>
        <v>52500</v>
      </c>
      <c r="F146" s="130"/>
      <c r="G146" s="130">
        <v>26250</v>
      </c>
      <c r="H146" s="131">
        <v>26250</v>
      </c>
      <c r="I146" s="143">
        <v>0</v>
      </c>
    </row>
    <row r="147" spans="1:9" ht="15" thickBot="1">
      <c r="A147" s="140" t="s">
        <v>133</v>
      </c>
      <c r="B147" s="130">
        <v>850</v>
      </c>
      <c r="C147" s="131">
        <v>1</v>
      </c>
      <c r="D147" s="131">
        <v>16</v>
      </c>
      <c r="E147" s="130">
        <f t="shared" si="9"/>
        <v>13600</v>
      </c>
      <c r="F147" s="130"/>
      <c r="G147" s="130">
        <v>13600</v>
      </c>
      <c r="H147" s="131">
        <v>0</v>
      </c>
      <c r="I147" s="132">
        <v>0</v>
      </c>
    </row>
    <row r="148" spans="1:9" ht="15.75" thickBot="1">
      <c r="A148" s="116" t="s">
        <v>23</v>
      </c>
      <c r="B148" s="117"/>
      <c r="C148" s="133"/>
      <c r="D148" s="201"/>
      <c r="E148" s="270">
        <f>SUM(E133:E147)</f>
        <v>245700</v>
      </c>
      <c r="F148" s="270">
        <f>245700/6.4</f>
        <v>38390.625</v>
      </c>
      <c r="G148" s="271">
        <f>SUM(G134:G147)</f>
        <v>134950</v>
      </c>
      <c r="H148" s="271">
        <f>SUM(H134:H147)</f>
        <v>110750</v>
      </c>
      <c r="I148" s="153">
        <f>SUM(I134:I147)</f>
        <v>0</v>
      </c>
    </row>
    <row r="149" spans="1:9" ht="15" thickBot="1">
      <c r="A149" s="125"/>
      <c r="B149" s="136"/>
      <c r="C149" s="127"/>
      <c r="D149" s="127"/>
      <c r="E149" s="154"/>
      <c r="F149" s="154"/>
      <c r="G149" s="154"/>
      <c r="H149" s="202"/>
      <c r="I149" s="137"/>
    </row>
    <row r="150" spans="1:9" ht="15.75" thickBot="1">
      <c r="A150" s="242" t="s">
        <v>222</v>
      </c>
      <c r="B150" s="117"/>
      <c r="C150" s="133"/>
      <c r="D150" s="133"/>
      <c r="E150" s="118">
        <f aca="true" t="shared" si="10" ref="E150:E159">(B150*C150*D150)</f>
        <v>0</v>
      </c>
      <c r="F150" s="118"/>
      <c r="G150" s="155"/>
      <c r="H150" s="201"/>
      <c r="I150" s="139"/>
    </row>
    <row r="151" spans="1:9" ht="14.25">
      <c r="A151" s="121" t="s">
        <v>217</v>
      </c>
      <c r="B151" s="122">
        <v>20</v>
      </c>
      <c r="C151" s="123">
        <v>2</v>
      </c>
      <c r="D151" s="123">
        <v>120</v>
      </c>
      <c r="E151" s="126">
        <f t="shared" si="10"/>
        <v>4800</v>
      </c>
      <c r="F151" s="126"/>
      <c r="G151" s="122">
        <v>4800</v>
      </c>
      <c r="H151" s="122">
        <v>4800</v>
      </c>
      <c r="I151" s="124">
        <v>4800</v>
      </c>
    </row>
    <row r="152" spans="1:9" ht="14.25">
      <c r="A152" s="121" t="s">
        <v>142</v>
      </c>
      <c r="B152" s="122">
        <v>40</v>
      </c>
      <c r="C152" s="123">
        <v>2</v>
      </c>
      <c r="D152" s="123">
        <v>120</v>
      </c>
      <c r="E152" s="130">
        <f t="shared" si="10"/>
        <v>9600</v>
      </c>
      <c r="F152" s="130"/>
      <c r="G152" s="122">
        <v>9600</v>
      </c>
      <c r="H152" s="122">
        <v>9600</v>
      </c>
      <c r="I152" s="124">
        <v>9600</v>
      </c>
    </row>
    <row r="153" spans="1:9" ht="14.25">
      <c r="A153" s="121" t="s">
        <v>188</v>
      </c>
      <c r="B153" s="122">
        <v>18</v>
      </c>
      <c r="C153" s="123">
        <v>8</v>
      </c>
      <c r="D153" s="123">
        <v>120</v>
      </c>
      <c r="E153" s="130">
        <f t="shared" si="10"/>
        <v>17280</v>
      </c>
      <c r="F153" s="130"/>
      <c r="G153" s="122">
        <v>17280</v>
      </c>
      <c r="H153" s="122">
        <v>17280</v>
      </c>
      <c r="I153" s="124">
        <v>17280</v>
      </c>
    </row>
    <row r="154" spans="1:9" ht="14.25">
      <c r="A154" s="121" t="s">
        <v>218</v>
      </c>
      <c r="B154" s="122">
        <v>600</v>
      </c>
      <c r="C154" s="123">
        <v>8</v>
      </c>
      <c r="D154" s="123">
        <v>2</v>
      </c>
      <c r="E154" s="130">
        <f t="shared" si="10"/>
        <v>9600</v>
      </c>
      <c r="F154" s="130"/>
      <c r="G154" s="122">
        <v>9600</v>
      </c>
      <c r="H154" s="122">
        <v>9600</v>
      </c>
      <c r="I154" s="124">
        <v>9600</v>
      </c>
    </row>
    <row r="155" spans="1:9" ht="14.25">
      <c r="A155" s="121" t="s">
        <v>190</v>
      </c>
      <c r="B155" s="122">
        <v>350</v>
      </c>
      <c r="C155" s="123">
        <v>8</v>
      </c>
      <c r="D155" s="123">
        <v>2</v>
      </c>
      <c r="E155" s="130">
        <f t="shared" si="10"/>
        <v>5600</v>
      </c>
      <c r="F155" s="130"/>
      <c r="G155" s="122">
        <v>5600</v>
      </c>
      <c r="H155" s="122">
        <v>5600</v>
      </c>
      <c r="I155" s="124">
        <v>5600</v>
      </c>
    </row>
    <row r="156" spans="1:9" ht="14.25">
      <c r="A156" s="121" t="s">
        <v>211</v>
      </c>
      <c r="B156" s="122">
        <v>600</v>
      </c>
      <c r="C156" s="123">
        <v>3</v>
      </c>
      <c r="D156" s="123">
        <v>8</v>
      </c>
      <c r="E156" s="130">
        <f t="shared" si="10"/>
        <v>14400</v>
      </c>
      <c r="F156" s="130"/>
      <c r="G156" s="122">
        <v>14400</v>
      </c>
      <c r="H156" s="122">
        <v>14400</v>
      </c>
      <c r="I156" s="124">
        <v>14400</v>
      </c>
    </row>
    <row r="157" spans="1:9" ht="14.25">
      <c r="A157" s="121" t="s">
        <v>219</v>
      </c>
      <c r="B157" s="122">
        <v>50</v>
      </c>
      <c r="C157" s="123">
        <v>8</v>
      </c>
      <c r="D157" s="123">
        <v>120</v>
      </c>
      <c r="E157" s="130">
        <f t="shared" si="10"/>
        <v>48000</v>
      </c>
      <c r="F157" s="130"/>
      <c r="G157" s="122">
        <v>48000</v>
      </c>
      <c r="H157" s="122">
        <v>48000</v>
      </c>
      <c r="I157" s="124">
        <v>48000</v>
      </c>
    </row>
    <row r="158" spans="1:9" ht="14.25">
      <c r="A158" s="121" t="s">
        <v>193</v>
      </c>
      <c r="B158" s="122">
        <v>350</v>
      </c>
      <c r="C158" s="123">
        <v>16</v>
      </c>
      <c r="D158" s="123">
        <v>1</v>
      </c>
      <c r="E158" s="130">
        <f t="shared" si="10"/>
        <v>5600</v>
      </c>
      <c r="F158" s="130"/>
      <c r="G158" s="122">
        <v>5600</v>
      </c>
      <c r="H158" s="122">
        <v>5600</v>
      </c>
      <c r="I158" s="124">
        <v>5600</v>
      </c>
    </row>
    <row r="159" spans="1:9" ht="14.25">
      <c r="A159" s="121" t="s">
        <v>215</v>
      </c>
      <c r="B159" s="122">
        <v>1800</v>
      </c>
      <c r="C159" s="131">
        <v>2</v>
      </c>
      <c r="D159" s="131">
        <v>1</v>
      </c>
      <c r="E159" s="126">
        <f t="shared" si="10"/>
        <v>3600</v>
      </c>
      <c r="F159" s="126"/>
      <c r="G159" s="130">
        <v>3600</v>
      </c>
      <c r="H159" s="122">
        <v>3600</v>
      </c>
      <c r="I159" s="124">
        <v>3600</v>
      </c>
    </row>
    <row r="160" spans="1:9" ht="15" thickBot="1">
      <c r="A160" s="140" t="s">
        <v>195</v>
      </c>
      <c r="B160" s="141">
        <v>300</v>
      </c>
      <c r="C160" s="142">
        <v>5</v>
      </c>
      <c r="D160" s="142">
        <v>1</v>
      </c>
      <c r="E160" s="250">
        <v>1500</v>
      </c>
      <c r="F160" s="182"/>
      <c r="G160" s="126">
        <v>1500</v>
      </c>
      <c r="H160" s="126">
        <v>1500</v>
      </c>
      <c r="I160" s="128">
        <v>1500</v>
      </c>
    </row>
    <row r="161" spans="1:9" ht="15.75" thickBot="1">
      <c r="A161" s="203" t="s">
        <v>35</v>
      </c>
      <c r="B161" s="204"/>
      <c r="C161" s="133"/>
      <c r="D161" s="205"/>
      <c r="E161" s="219">
        <f>SUM(E150:E160)</f>
        <v>119980</v>
      </c>
      <c r="F161" s="252">
        <f>119980/6.4</f>
        <v>18746.875</v>
      </c>
      <c r="G161" s="226">
        <f>SUM(G151:G160)</f>
        <v>119980</v>
      </c>
      <c r="H161" s="226">
        <f>SUM(H151:H160)</f>
        <v>119980</v>
      </c>
      <c r="I161" s="227">
        <f>SUM(I150:I160)</f>
        <v>119980</v>
      </c>
    </row>
    <row r="162" spans="1:9" ht="15.75" thickBot="1">
      <c r="A162" s="116" t="s">
        <v>224</v>
      </c>
      <c r="B162" s="115"/>
      <c r="C162" s="138"/>
      <c r="D162" s="138"/>
      <c r="E162" s="234"/>
      <c r="F162" s="251"/>
      <c r="G162" s="157"/>
      <c r="H162" s="157"/>
      <c r="I162" s="235"/>
    </row>
    <row r="163" spans="1:9" ht="14.25">
      <c r="A163" s="121" t="s">
        <v>236</v>
      </c>
      <c r="B163" s="159">
        <v>3</v>
      </c>
      <c r="C163" s="161">
        <v>12700</v>
      </c>
      <c r="D163" s="160">
        <v>1</v>
      </c>
      <c r="E163" s="220">
        <v>38100</v>
      </c>
      <c r="F163" s="220"/>
      <c r="G163" s="161">
        <v>12700</v>
      </c>
      <c r="H163" s="161">
        <v>12700</v>
      </c>
      <c r="I163" s="122">
        <v>12700</v>
      </c>
    </row>
    <row r="164" spans="1:9" ht="14.25">
      <c r="A164" s="162" t="s">
        <v>138</v>
      </c>
      <c r="B164" s="162">
        <v>3</v>
      </c>
      <c r="C164" s="164">
        <v>9525</v>
      </c>
      <c r="D164" s="163">
        <v>1</v>
      </c>
      <c r="E164" s="164">
        <v>28575</v>
      </c>
      <c r="F164" s="164"/>
      <c r="G164" s="164">
        <v>9525</v>
      </c>
      <c r="H164" s="164">
        <v>9525</v>
      </c>
      <c r="I164" s="130">
        <v>9525</v>
      </c>
    </row>
    <row r="165" spans="1:9" ht="15" thickBot="1">
      <c r="A165" s="125" t="s">
        <v>235</v>
      </c>
      <c r="B165" s="136">
        <v>3</v>
      </c>
      <c r="C165" s="236"/>
      <c r="D165" s="202"/>
      <c r="E165" s="237"/>
      <c r="F165" s="237"/>
      <c r="G165" s="238"/>
      <c r="H165" s="237"/>
      <c r="I165" s="239"/>
    </row>
    <row r="166" spans="1:9" ht="15.75" thickBot="1">
      <c r="A166" s="165" t="s">
        <v>53</v>
      </c>
      <c r="B166" s="117"/>
      <c r="C166" s="212"/>
      <c r="D166" s="156"/>
      <c r="E166" s="221">
        <f>SUM(E163:E164)</f>
        <v>66675</v>
      </c>
      <c r="F166" s="221">
        <f>66675/6.4</f>
        <v>10417.96875</v>
      </c>
      <c r="G166" s="228">
        <f>SUM(G163:G164)</f>
        <v>22225</v>
      </c>
      <c r="H166" s="166">
        <f>SUM(H163:H164)</f>
        <v>22225</v>
      </c>
      <c r="I166" s="229">
        <f>SUM(I163:I164)</f>
        <v>22225</v>
      </c>
    </row>
    <row r="167" spans="1:9" ht="14.25">
      <c r="A167" s="121"/>
      <c r="B167" s="159"/>
      <c r="C167" s="123"/>
      <c r="D167" s="123"/>
      <c r="E167" s="222"/>
      <c r="F167" s="222"/>
      <c r="G167" s="167"/>
      <c r="H167" s="206"/>
      <c r="I167" s="161"/>
    </row>
    <row r="168" spans="1:9" ht="15">
      <c r="A168" s="246" t="s">
        <v>135</v>
      </c>
      <c r="B168" s="162"/>
      <c r="C168" s="131"/>
      <c r="D168" s="131"/>
      <c r="E168" s="223"/>
      <c r="F168" s="223"/>
      <c r="G168" s="168"/>
      <c r="H168" s="207"/>
      <c r="I168" s="162"/>
    </row>
    <row r="169" spans="1:9" ht="14.25">
      <c r="A169" s="129" t="s">
        <v>136</v>
      </c>
      <c r="B169" s="130">
        <v>15875</v>
      </c>
      <c r="C169" s="131">
        <v>1</v>
      </c>
      <c r="D169" s="131">
        <v>2</v>
      </c>
      <c r="E169" s="224">
        <v>31750</v>
      </c>
      <c r="F169" s="224"/>
      <c r="G169" s="130">
        <v>15875</v>
      </c>
      <c r="H169" s="130">
        <v>15875</v>
      </c>
      <c r="I169" s="130">
        <v>15875</v>
      </c>
    </row>
    <row r="170" spans="1:9" ht="14.25">
      <c r="A170" s="129" t="s">
        <v>62</v>
      </c>
      <c r="B170" s="130">
        <v>12700</v>
      </c>
      <c r="C170" s="131">
        <v>3</v>
      </c>
      <c r="D170" s="131">
        <v>1</v>
      </c>
      <c r="E170" s="224">
        <v>38100</v>
      </c>
      <c r="F170" s="224"/>
      <c r="G170" s="130">
        <v>12700</v>
      </c>
      <c r="H170" s="130">
        <v>12700</v>
      </c>
      <c r="I170" s="130">
        <v>12700</v>
      </c>
    </row>
    <row r="171" spans="1:9" ht="14.25">
      <c r="A171" s="129" t="s">
        <v>225</v>
      </c>
      <c r="B171" s="130">
        <v>38100</v>
      </c>
      <c r="C171" s="131">
        <v>3</v>
      </c>
      <c r="D171" s="131">
        <v>1</v>
      </c>
      <c r="E171" s="224">
        <v>114300</v>
      </c>
      <c r="F171" s="224"/>
      <c r="G171" s="130">
        <v>38100</v>
      </c>
      <c r="H171" s="130">
        <v>38100</v>
      </c>
      <c r="I171" s="130">
        <v>38100</v>
      </c>
    </row>
    <row r="172" spans="1:9" ht="14.25">
      <c r="A172" s="140" t="s">
        <v>239</v>
      </c>
      <c r="B172" s="141">
        <v>12700</v>
      </c>
      <c r="C172" s="142">
        <v>3</v>
      </c>
      <c r="D172" s="142">
        <v>1</v>
      </c>
      <c r="E172" s="225">
        <v>38100</v>
      </c>
      <c r="F172" s="225"/>
      <c r="G172" s="141">
        <v>12700</v>
      </c>
      <c r="H172" s="141">
        <v>12700</v>
      </c>
      <c r="I172" s="141">
        <v>12700</v>
      </c>
    </row>
    <row r="173" spans="1:9" ht="15" thickBot="1">
      <c r="A173" s="140" t="s">
        <v>55</v>
      </c>
      <c r="B173" s="141">
        <v>19050</v>
      </c>
      <c r="C173" s="142">
        <v>3</v>
      </c>
      <c r="D173" s="142">
        <v>1</v>
      </c>
      <c r="E173" s="225">
        <f>(B173*C173*D173)</f>
        <v>57150</v>
      </c>
      <c r="F173" s="225"/>
      <c r="G173" s="141">
        <v>19050</v>
      </c>
      <c r="H173" s="141">
        <v>19050</v>
      </c>
      <c r="I173" s="141">
        <v>19050</v>
      </c>
    </row>
    <row r="174" spans="1:9" ht="15.75" thickBot="1">
      <c r="A174" s="116" t="s">
        <v>53</v>
      </c>
      <c r="B174" s="117"/>
      <c r="C174" s="212"/>
      <c r="D174" s="208"/>
      <c r="E174" s="272">
        <f>SUM(E168:E173)</f>
        <v>279400</v>
      </c>
      <c r="F174" s="272">
        <f>279400/6.4</f>
        <v>43656.25</v>
      </c>
      <c r="G174" s="230">
        <f>SUM(G169:G173)</f>
        <v>98425</v>
      </c>
      <c r="H174" s="169">
        <f>SUM(H169:H173)</f>
        <v>98425</v>
      </c>
      <c r="I174" s="170">
        <f>SUM(I169:I173)</f>
        <v>98425</v>
      </c>
    </row>
    <row r="175" spans="1:9" ht="14.25">
      <c r="A175" s="125" t="s">
        <v>70</v>
      </c>
      <c r="B175" s="231"/>
      <c r="C175" s="231"/>
      <c r="D175" s="189"/>
      <c r="E175" s="136"/>
      <c r="F175" s="273"/>
      <c r="G175" s="298"/>
      <c r="H175" s="283"/>
      <c r="I175" s="232">
        <v>0</v>
      </c>
    </row>
    <row r="176" spans="1:9" ht="14.25">
      <c r="A176" s="233" t="s">
        <v>226</v>
      </c>
      <c r="B176" s="178">
        <v>2</v>
      </c>
      <c r="C176" s="178">
        <v>1</v>
      </c>
      <c r="D176" s="179">
        <v>1</v>
      </c>
      <c r="E176" s="180">
        <v>7937</v>
      </c>
      <c r="F176" s="274"/>
      <c r="G176" s="299">
        <v>7937</v>
      </c>
      <c r="H176" s="284">
        <v>0</v>
      </c>
      <c r="I176" s="181">
        <v>0</v>
      </c>
    </row>
    <row r="177" spans="1:9" ht="14.25">
      <c r="A177" s="177" t="s">
        <v>72</v>
      </c>
      <c r="B177" s="178">
        <v>1</v>
      </c>
      <c r="C177" s="178">
        <v>1</v>
      </c>
      <c r="D177" s="179">
        <f>B177*C177</f>
        <v>1</v>
      </c>
      <c r="E177" s="180">
        <v>7937</v>
      </c>
      <c r="F177" s="274"/>
      <c r="G177" s="299">
        <v>7937</v>
      </c>
      <c r="H177" s="284">
        <v>0</v>
      </c>
      <c r="I177" s="176">
        <v>0</v>
      </c>
    </row>
    <row r="178" spans="1:9" ht="14.25">
      <c r="A178" s="177" t="s">
        <v>73</v>
      </c>
      <c r="B178" s="178">
        <v>1</v>
      </c>
      <c r="C178" s="178">
        <v>1</v>
      </c>
      <c r="D178" s="179">
        <f>B178*C178</f>
        <v>1</v>
      </c>
      <c r="E178" s="180">
        <v>2540</v>
      </c>
      <c r="F178" s="274"/>
      <c r="G178" s="299">
        <v>2540</v>
      </c>
      <c r="H178" s="284">
        <v>0</v>
      </c>
      <c r="I178" s="176">
        <v>0</v>
      </c>
    </row>
    <row r="179" spans="1:9" ht="14.25">
      <c r="A179" s="177" t="s">
        <v>118</v>
      </c>
      <c r="B179" s="178">
        <v>1</v>
      </c>
      <c r="C179" s="178">
        <v>1</v>
      </c>
      <c r="D179" s="179">
        <f>B179*C179</f>
        <v>1</v>
      </c>
      <c r="E179" s="180">
        <v>15875</v>
      </c>
      <c r="F179" s="274"/>
      <c r="G179" s="299">
        <v>15875</v>
      </c>
      <c r="H179" s="284">
        <v>0</v>
      </c>
      <c r="I179" s="176">
        <v>0</v>
      </c>
    </row>
    <row r="180" spans="1:9" ht="14.25">
      <c r="A180" s="177" t="s">
        <v>132</v>
      </c>
      <c r="B180" s="178">
        <v>1</v>
      </c>
      <c r="C180" s="178">
        <v>1</v>
      </c>
      <c r="D180" s="179">
        <f>B180*C180</f>
        <v>1</v>
      </c>
      <c r="E180" s="180">
        <v>9525</v>
      </c>
      <c r="F180" s="274"/>
      <c r="G180" s="299">
        <v>9525</v>
      </c>
      <c r="H180" s="284">
        <v>0</v>
      </c>
      <c r="I180" s="176">
        <v>0</v>
      </c>
    </row>
    <row r="181" spans="1:9" ht="14.25">
      <c r="A181" s="177" t="s">
        <v>249</v>
      </c>
      <c r="B181" s="178">
        <v>1</v>
      </c>
      <c r="C181" s="178">
        <v>1</v>
      </c>
      <c r="D181" s="179">
        <f>B181*C181</f>
        <v>1</v>
      </c>
      <c r="E181" s="180">
        <v>320000</v>
      </c>
      <c r="F181" s="274"/>
      <c r="G181" s="300">
        <v>320000</v>
      </c>
      <c r="H181" s="284">
        <v>0</v>
      </c>
      <c r="I181" s="176">
        <v>0</v>
      </c>
    </row>
    <row r="182" spans="1:9" ht="14.25">
      <c r="A182" s="177" t="s">
        <v>126</v>
      </c>
      <c r="B182" s="178">
        <v>1</v>
      </c>
      <c r="C182" s="178">
        <v>1</v>
      </c>
      <c r="D182" s="179">
        <v>1</v>
      </c>
      <c r="E182" s="180">
        <v>3810</v>
      </c>
      <c r="F182" s="274"/>
      <c r="G182" s="299">
        <v>3810</v>
      </c>
      <c r="H182" s="285"/>
      <c r="I182" s="132">
        <v>0</v>
      </c>
    </row>
    <row r="183" spans="1:9" ht="14.25">
      <c r="A183" s="177" t="s">
        <v>77</v>
      </c>
      <c r="B183" s="178">
        <v>1</v>
      </c>
      <c r="C183" s="178">
        <v>1</v>
      </c>
      <c r="D183" s="179">
        <v>1</v>
      </c>
      <c r="E183" s="180">
        <v>1587</v>
      </c>
      <c r="F183" s="274"/>
      <c r="G183" s="299">
        <v>1587</v>
      </c>
      <c r="H183" s="285"/>
      <c r="I183" s="132">
        <v>0</v>
      </c>
    </row>
    <row r="184" spans="1:9" ht="14.25">
      <c r="A184" s="177" t="s">
        <v>125</v>
      </c>
      <c r="B184" s="178">
        <v>1</v>
      </c>
      <c r="C184" s="178">
        <v>1</v>
      </c>
      <c r="D184" s="179">
        <v>1</v>
      </c>
      <c r="E184" s="180">
        <v>2381</v>
      </c>
      <c r="F184" s="274"/>
      <c r="G184" s="299">
        <v>2381</v>
      </c>
      <c r="H184" s="284">
        <v>0</v>
      </c>
      <c r="I184" s="132">
        <v>0</v>
      </c>
    </row>
    <row r="185" spans="1:9" ht="14.25">
      <c r="A185" s="177" t="s">
        <v>129</v>
      </c>
      <c r="B185" s="178">
        <v>4</v>
      </c>
      <c r="C185" s="178">
        <v>1</v>
      </c>
      <c r="D185" s="179">
        <v>1</v>
      </c>
      <c r="E185" s="180">
        <v>114</v>
      </c>
      <c r="F185" s="274"/>
      <c r="G185" s="299">
        <v>114</v>
      </c>
      <c r="H185" s="284">
        <v>0</v>
      </c>
      <c r="I185" s="132">
        <v>0</v>
      </c>
    </row>
    <row r="186" spans="1:9" ht="14.25">
      <c r="A186" s="177" t="s">
        <v>80</v>
      </c>
      <c r="B186" s="178">
        <v>3</v>
      </c>
      <c r="C186" s="178">
        <v>1</v>
      </c>
      <c r="D186" s="179">
        <v>1</v>
      </c>
      <c r="E186" s="180">
        <v>8731</v>
      </c>
      <c r="F186" s="274"/>
      <c r="G186" s="299">
        <v>8731</v>
      </c>
      <c r="H186" s="284">
        <v>0</v>
      </c>
      <c r="I186" s="132">
        <v>0</v>
      </c>
    </row>
    <row r="187" spans="1:9" ht="15" thickBot="1">
      <c r="A187" s="183" t="s">
        <v>227</v>
      </c>
      <c r="B187" s="184">
        <v>1</v>
      </c>
      <c r="C187" s="184">
        <v>1</v>
      </c>
      <c r="D187" s="185">
        <v>1</v>
      </c>
      <c r="E187" s="186">
        <v>5600</v>
      </c>
      <c r="F187" s="275"/>
      <c r="G187" s="301">
        <v>5600</v>
      </c>
      <c r="H187" s="286">
        <v>0</v>
      </c>
      <c r="I187" s="143">
        <v>0</v>
      </c>
    </row>
    <row r="188" spans="1:9" ht="15.75" thickBot="1">
      <c r="A188" s="116" t="s">
        <v>160</v>
      </c>
      <c r="B188" s="117"/>
      <c r="C188" s="172"/>
      <c r="D188" s="172"/>
      <c r="E188" s="134">
        <f>SUM(E176:E187)</f>
        <v>386037</v>
      </c>
      <c r="F188" s="276">
        <f>386037/6.4</f>
        <v>60318.28125</v>
      </c>
      <c r="G188" s="166">
        <f>SUM(G176:G187)</f>
        <v>386037</v>
      </c>
      <c r="H188" s="287">
        <v>0</v>
      </c>
      <c r="I188" s="135">
        <v>0</v>
      </c>
    </row>
    <row r="189" spans="1:9" ht="15" thickBot="1">
      <c r="A189" s="125"/>
      <c r="B189" s="136"/>
      <c r="C189" s="189"/>
      <c r="D189" s="189"/>
      <c r="E189" s="136"/>
      <c r="F189" s="273"/>
      <c r="G189" s="302"/>
      <c r="H189" s="288"/>
      <c r="I189" s="190"/>
    </row>
    <row r="190" spans="1:9" ht="15.75" thickBot="1">
      <c r="A190" s="116" t="s">
        <v>223</v>
      </c>
      <c r="B190" s="117"/>
      <c r="C190" s="172"/>
      <c r="D190" s="172"/>
      <c r="E190" s="117"/>
      <c r="F190" s="277"/>
      <c r="G190" s="303"/>
      <c r="H190" s="289"/>
      <c r="I190" s="158"/>
    </row>
    <row r="191" spans="1:9" ht="15" thickBot="1">
      <c r="A191" s="191" t="s">
        <v>86</v>
      </c>
      <c r="B191" s="175">
        <v>1500</v>
      </c>
      <c r="C191" s="173">
        <v>36</v>
      </c>
      <c r="D191" s="171">
        <v>1</v>
      </c>
      <c r="E191" s="175">
        <v>54000</v>
      </c>
      <c r="F191" s="278"/>
      <c r="G191" s="304">
        <v>18000</v>
      </c>
      <c r="H191" s="290">
        <v>18000</v>
      </c>
      <c r="I191" s="124">
        <v>18000</v>
      </c>
    </row>
    <row r="192" spans="1:9" ht="14.25">
      <c r="A192" s="192" t="s">
        <v>228</v>
      </c>
      <c r="B192" s="180">
        <v>1200</v>
      </c>
      <c r="C192" s="178">
        <v>36</v>
      </c>
      <c r="D192" s="173">
        <v>1</v>
      </c>
      <c r="E192" s="180">
        <v>43200</v>
      </c>
      <c r="F192" s="274"/>
      <c r="G192" s="305">
        <v>14400</v>
      </c>
      <c r="H192" s="291">
        <v>14400</v>
      </c>
      <c r="I192" s="132">
        <v>14400</v>
      </c>
    </row>
    <row r="193" spans="1:9" ht="14.25">
      <c r="A193" s="193" t="s">
        <v>229</v>
      </c>
      <c r="B193" s="186">
        <v>1000</v>
      </c>
      <c r="C193" s="184">
        <v>36</v>
      </c>
      <c r="D193" s="178">
        <v>1</v>
      </c>
      <c r="E193" s="186">
        <v>36000</v>
      </c>
      <c r="F193" s="275"/>
      <c r="G193" s="305">
        <v>12000</v>
      </c>
      <c r="H193" s="291">
        <v>12000</v>
      </c>
      <c r="I193" s="132">
        <v>12000</v>
      </c>
    </row>
    <row r="194" spans="1:9" ht="14.25">
      <c r="A194" s="193" t="s">
        <v>82</v>
      </c>
      <c r="B194" s="186">
        <v>400</v>
      </c>
      <c r="C194" s="184">
        <v>36</v>
      </c>
      <c r="D194" s="184">
        <v>1</v>
      </c>
      <c r="E194" s="186">
        <v>14400</v>
      </c>
      <c r="F194" s="275"/>
      <c r="G194" s="305">
        <v>4800</v>
      </c>
      <c r="H194" s="291">
        <v>4800</v>
      </c>
      <c r="I194" s="132">
        <v>4800</v>
      </c>
    </row>
    <row r="195" spans="1:9" ht="14.25">
      <c r="A195" s="193" t="s">
        <v>85</v>
      </c>
      <c r="B195" s="186">
        <v>2857</v>
      </c>
      <c r="C195" s="184">
        <v>3</v>
      </c>
      <c r="D195" s="184">
        <v>1</v>
      </c>
      <c r="E195" s="186">
        <v>8571</v>
      </c>
      <c r="F195" s="275"/>
      <c r="G195" s="305">
        <v>2857</v>
      </c>
      <c r="H195" s="291">
        <v>2857</v>
      </c>
      <c r="I195" s="132">
        <v>2857</v>
      </c>
    </row>
    <row r="196" spans="1:9" ht="14.25">
      <c r="A196" s="193" t="s">
        <v>89</v>
      </c>
      <c r="B196" s="186">
        <v>2857</v>
      </c>
      <c r="C196" s="184">
        <v>3</v>
      </c>
      <c r="D196" s="184">
        <v>1</v>
      </c>
      <c r="E196" s="186">
        <v>8571</v>
      </c>
      <c r="F196" s="275"/>
      <c r="G196" s="305">
        <v>2857</v>
      </c>
      <c r="H196" s="291">
        <v>2857</v>
      </c>
      <c r="I196" s="132">
        <v>2857</v>
      </c>
    </row>
    <row r="197" spans="1:9" ht="14.25">
      <c r="A197" s="193" t="s">
        <v>127</v>
      </c>
      <c r="B197" s="186">
        <v>600</v>
      </c>
      <c r="C197" s="184">
        <v>36</v>
      </c>
      <c r="D197" s="184">
        <v>1</v>
      </c>
      <c r="E197" s="186">
        <v>21600</v>
      </c>
      <c r="F197" s="275"/>
      <c r="G197" s="305">
        <v>7200</v>
      </c>
      <c r="H197" s="291">
        <v>7200</v>
      </c>
      <c r="I197" s="132">
        <v>7200</v>
      </c>
    </row>
    <row r="198" spans="1:9" ht="15" thickBot="1">
      <c r="A198" s="193" t="s">
        <v>128</v>
      </c>
      <c r="B198" s="186">
        <v>650</v>
      </c>
      <c r="C198" s="184">
        <v>36</v>
      </c>
      <c r="D198" s="184">
        <v>1</v>
      </c>
      <c r="E198" s="186">
        <v>23400</v>
      </c>
      <c r="F198" s="275"/>
      <c r="G198" s="306">
        <v>7800</v>
      </c>
      <c r="H198" s="292">
        <v>7800</v>
      </c>
      <c r="I198" s="143">
        <v>7800</v>
      </c>
    </row>
    <row r="199" spans="1:11" ht="15.75" thickBot="1">
      <c r="A199" s="116" t="s">
        <v>53</v>
      </c>
      <c r="B199" s="115"/>
      <c r="C199" s="187"/>
      <c r="D199" s="218"/>
      <c r="E199" s="188">
        <f>SUM(E191:E198)</f>
        <v>209742</v>
      </c>
      <c r="F199" s="272">
        <f>209742/6.4</f>
        <v>32772.1875</v>
      </c>
      <c r="G199" s="169">
        <f>SUM(G191:G198)</f>
        <v>69914</v>
      </c>
      <c r="H199" s="293">
        <f>SUM(H191:H198)</f>
        <v>69914</v>
      </c>
      <c r="I199" s="153">
        <f>SUM(I191:I198)</f>
        <v>69914</v>
      </c>
      <c r="J199" s="211"/>
      <c r="K199" s="211"/>
    </row>
    <row r="200" spans="1:9" ht="15" thickBot="1">
      <c r="A200" s="214"/>
      <c r="B200" s="215"/>
      <c r="C200" s="213"/>
      <c r="D200" s="216"/>
      <c r="E200" s="216"/>
      <c r="F200" s="279"/>
      <c r="G200" s="307"/>
      <c r="H200" s="294"/>
      <c r="I200" s="217"/>
    </row>
    <row r="201" spans="1:9" ht="15" thickBot="1">
      <c r="A201" s="199" t="s">
        <v>141</v>
      </c>
      <c r="B201" s="172"/>
      <c r="C201" s="172"/>
      <c r="D201" s="172"/>
      <c r="E201" s="117"/>
      <c r="F201" s="277"/>
      <c r="G201" s="303"/>
      <c r="H201" s="295"/>
      <c r="I201" s="158"/>
    </row>
    <row r="202" spans="1:9" ht="14.25">
      <c r="A202" s="195" t="s">
        <v>230</v>
      </c>
      <c r="B202" s="122">
        <v>3500</v>
      </c>
      <c r="C202" s="174">
        <v>36</v>
      </c>
      <c r="D202" s="174">
        <v>1</v>
      </c>
      <c r="E202" s="122">
        <v>126000</v>
      </c>
      <c r="F202" s="280"/>
      <c r="G202" s="304">
        <v>42000</v>
      </c>
      <c r="H202" s="290">
        <v>42000</v>
      </c>
      <c r="I202" s="124">
        <v>42000</v>
      </c>
    </row>
    <row r="203" spans="1:9" ht="14.25">
      <c r="A203" s="196" t="s">
        <v>231</v>
      </c>
      <c r="B203" s="130">
        <v>2500</v>
      </c>
      <c r="C203" s="179">
        <v>36</v>
      </c>
      <c r="D203" s="179">
        <v>1</v>
      </c>
      <c r="E203" s="130">
        <v>90000</v>
      </c>
      <c r="F203" s="224"/>
      <c r="G203" s="305">
        <v>30000</v>
      </c>
      <c r="H203" s="291">
        <v>30000</v>
      </c>
      <c r="I203" s="132">
        <v>30000</v>
      </c>
    </row>
    <row r="204" spans="1:9" ht="14.25">
      <c r="A204" s="196" t="s">
        <v>233</v>
      </c>
      <c r="B204" s="130">
        <v>1500</v>
      </c>
      <c r="C204" s="179">
        <v>36</v>
      </c>
      <c r="D204" s="179">
        <v>1</v>
      </c>
      <c r="E204" s="130">
        <v>54000</v>
      </c>
      <c r="F204" s="224"/>
      <c r="G204" s="305">
        <v>18000</v>
      </c>
      <c r="H204" s="291">
        <v>18000</v>
      </c>
      <c r="I204" s="132">
        <v>18000</v>
      </c>
    </row>
    <row r="205" spans="1:9" ht="15" thickBot="1">
      <c r="A205" s="196" t="s">
        <v>232</v>
      </c>
      <c r="B205" s="130">
        <v>3000</v>
      </c>
      <c r="C205" s="179">
        <v>36</v>
      </c>
      <c r="D205" s="179">
        <v>1</v>
      </c>
      <c r="E205" s="130">
        <v>108000</v>
      </c>
      <c r="F205" s="224"/>
      <c r="G205" s="305">
        <v>36000</v>
      </c>
      <c r="H205" s="291">
        <v>36000</v>
      </c>
      <c r="I205" s="132">
        <v>36000</v>
      </c>
    </row>
    <row r="206" spans="1:9" ht="15.75" thickBot="1">
      <c r="A206" s="116" t="s">
        <v>160</v>
      </c>
      <c r="B206" s="117"/>
      <c r="C206" s="172"/>
      <c r="D206" s="201"/>
      <c r="E206" s="271">
        <f>SUM(E202:E205)</f>
        <v>378000</v>
      </c>
      <c r="F206" s="281">
        <f>378000/6.4</f>
        <v>59062.5</v>
      </c>
      <c r="G206" s="170">
        <f>SUM(G202:G205)</f>
        <v>126000</v>
      </c>
      <c r="H206" s="296">
        <f>SUM(H202:H205)</f>
        <v>126000</v>
      </c>
      <c r="I206" s="194">
        <f>SUM(I202:I205)</f>
        <v>126000</v>
      </c>
    </row>
    <row r="207" spans="1:9" ht="15.75" thickBot="1">
      <c r="A207" s="116" t="s">
        <v>234</v>
      </c>
      <c r="B207" s="117"/>
      <c r="C207" s="172"/>
      <c r="D207" s="172"/>
      <c r="E207" s="134">
        <f>(E15+E24+E37+E60+E73+E83+E92+E105+E118+E131+E148+E161+E166+E174+E188+E199+E206)</f>
        <v>4188009</v>
      </c>
      <c r="F207" s="282">
        <f>(F15+F24+F37+F60+F73+F83+F92+F105+F118+F131+F148+F161+F166+F174+F188+F199+F206)</f>
        <v>654376.40625</v>
      </c>
      <c r="G207" s="308">
        <f>(G15+G24+G37+G60+G73+G83+G92+G105+G118+G131+G148+G161+G166+G174+G188+G199+G206)</f>
        <v>2258149</v>
      </c>
      <c r="H207" s="297">
        <f>(H15+H24+H37+H60+H73+H83+H92+H105+H11+H131+H148+H161+H166+H174+H199+H206)</f>
        <v>1633232</v>
      </c>
      <c r="I207" s="197">
        <f>(I15+I24+I37+I60+I73+I83+I105+I118+I131+I161+I166+I174+190+I206)</f>
        <v>1433538</v>
      </c>
    </row>
    <row r="208" spans="2:9" ht="12.75">
      <c r="B208" s="1"/>
      <c r="C208" s="1"/>
      <c r="D208" s="1"/>
      <c r="E208" s="2"/>
      <c r="F208" s="2"/>
      <c r="G208" s="8"/>
      <c r="H208" s="8"/>
      <c r="I208" s="2"/>
    </row>
    <row r="209" spans="1:9" ht="12.75">
      <c r="A209" s="1"/>
      <c r="B209" s="1"/>
      <c r="C209" s="1"/>
      <c r="D209" s="1"/>
      <c r="E209" s="2"/>
      <c r="F209" s="2"/>
      <c r="G209" s="8"/>
      <c r="H209" s="8"/>
      <c r="I209" s="2"/>
    </row>
    <row r="231" ht="13.5">
      <c r="H231" s="112"/>
    </row>
  </sheetData>
  <sheetProtection/>
  <mergeCells count="3">
    <mergeCell ref="A4:I4"/>
    <mergeCell ref="A1:I3"/>
    <mergeCell ref="A5:A6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 hope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 hope</dc:creator>
  <cp:keywords/>
  <dc:description/>
  <cp:lastModifiedBy>CHIM</cp:lastModifiedBy>
  <cp:lastPrinted>2006-10-09T19:15:26Z</cp:lastPrinted>
  <dcterms:created xsi:type="dcterms:W3CDTF">2006-09-19T18:55:12Z</dcterms:created>
  <dcterms:modified xsi:type="dcterms:W3CDTF">2014-12-29T13:10:20Z</dcterms:modified>
  <cp:category/>
  <cp:version/>
  <cp:contentType/>
  <cp:contentStatus/>
</cp:coreProperties>
</file>